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C:\Users\Ruco1997\Desktop\Tazitdinov\0 - PL 40R - РИДАН\2 - Ценовая политика\1 - Прайс-лист\"/>
    </mc:Choice>
  </mc:AlternateContent>
  <xr:revisionPtr revIDLastSave="0" documentId="13_ncr:1_{2ACBC919-31A9-482B-ACEE-2153D8014391}" xr6:coauthVersionLast="47" xr6:coauthVersionMax="47" xr10:uidLastSave="{00000000-0000-0000-0000-000000000000}"/>
  <bookViews>
    <workbookView xWindow="-120" yWindow="-120" windowWidth="29040" windowHeight="15840" tabRatio="804" activeTab="6" xr2:uid="{00000000-000D-0000-FFFF-FFFF00000000}"/>
  </bookViews>
  <sheets>
    <sheet name="SVA" sheetId="1" r:id="rId1"/>
    <sheet name="SVA-Q" sheetId="19" r:id="rId2"/>
    <sheet name="REG" sheetId="2" r:id="rId3"/>
    <sheet name="CHV" sheetId="3" r:id="rId4"/>
    <sheet name="SCA" sheetId="4" r:id="rId5"/>
    <sheet name="FIA" sheetId="5" r:id="rId6"/>
    <sheet name="SNV" sheetId="6" r:id="rId7"/>
    <sheet name="EVRA(T) " sheetId="7" r:id="rId8"/>
    <sheet name="ICS-R" sheetId="21" r:id="rId9"/>
    <sheet name="PM" sheetId="9" r:id="rId10"/>
    <sheet name="ICLX-R" sheetId="20" r:id="rId11"/>
    <sheet name="PMLX" sheetId="8" r:id="rId12"/>
    <sheet name="Пилоты" sheetId="10" r:id="rId13"/>
    <sheet name="OFV" sheetId="11" r:id="rId14"/>
    <sheet name="ORV " sheetId="12" r:id="rId15"/>
    <sheet name="ELS" sheetId="17" r:id="rId16"/>
    <sheet name="Смотроые стекла" sheetId="18" r:id="rId17"/>
    <sheet name="ЗИП" sheetId="16" r:id="rId18"/>
    <sheet name="Динамический" sheetId="13" r:id="rId19"/>
    <sheet name="ИСХОДНИК" sheetId="14" state="hidden" r:id="rId20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I14" i="6" l="1"/>
  <c r="K14" i="6"/>
  <c r="L14" i="6"/>
  <c r="M14" i="6"/>
  <c r="N14" i="6"/>
  <c r="N242" i="14"/>
  <c r="H14" i="6"/>
  <c r="G14" i="6"/>
  <c r="C14" i="6"/>
  <c r="G116" i="16"/>
  <c r="I116" i="16"/>
  <c r="J116" i="16"/>
  <c r="L116" i="16"/>
  <c r="G120" i="16"/>
  <c r="I120" i="16"/>
  <c r="J120" i="16"/>
  <c r="K120" i="16"/>
  <c r="L120" i="16"/>
  <c r="G124" i="16"/>
  <c r="I124" i="16"/>
  <c r="J124" i="16"/>
  <c r="L124" i="16"/>
  <c r="G128" i="16"/>
  <c r="I128" i="16"/>
  <c r="J128" i="16"/>
  <c r="L128" i="16"/>
  <c r="G112" i="16"/>
  <c r="I112" i="16"/>
  <c r="J112" i="16"/>
  <c r="L112" i="16"/>
  <c r="G108" i="16"/>
  <c r="I108" i="16"/>
  <c r="J108" i="16"/>
  <c r="L108" i="16"/>
  <c r="G104" i="16"/>
  <c r="I104" i="16"/>
  <c r="J104" i="16"/>
  <c r="K104" i="16"/>
  <c r="L104" i="16"/>
  <c r="I100" i="16"/>
  <c r="J100" i="16"/>
  <c r="K100" i="16"/>
  <c r="L100" i="16"/>
  <c r="G100" i="16"/>
  <c r="I96" i="16"/>
  <c r="J96" i="16"/>
  <c r="L96" i="16"/>
  <c r="G96" i="16"/>
  <c r="I92" i="16"/>
  <c r="J92" i="16"/>
  <c r="L92" i="16"/>
  <c r="G92" i="16"/>
  <c r="G88" i="16"/>
  <c r="L84" i="16"/>
  <c r="L88" i="16"/>
  <c r="K88" i="16"/>
  <c r="J88" i="16"/>
  <c r="I88" i="16"/>
  <c r="L79" i="16"/>
  <c r="L64" i="16"/>
  <c r="L67" i="16"/>
  <c r="L70" i="16"/>
  <c r="L73" i="16"/>
  <c r="L76" i="16"/>
  <c r="K84" i="16"/>
  <c r="J84" i="16"/>
  <c r="I84" i="16"/>
  <c r="G84" i="16"/>
  <c r="N277" i="14"/>
  <c r="N278" i="14"/>
  <c r="N279" i="14"/>
  <c r="K92" i="16" s="1"/>
  <c r="N280" i="14"/>
  <c r="K96" i="16" s="1"/>
  <c r="N281" i="14"/>
  <c r="N282" i="14"/>
  <c r="N283" i="14"/>
  <c r="K108" i="16" s="1"/>
  <c r="N284" i="14"/>
  <c r="K112" i="16" s="1"/>
  <c r="N285" i="14"/>
  <c r="K116" i="16" s="1"/>
  <c r="N286" i="14"/>
  <c r="N287" i="14"/>
  <c r="K124" i="16" s="1"/>
  <c r="N288" i="14"/>
  <c r="K128" i="16" s="1"/>
  <c r="E11" i="17" l="1"/>
  <c r="N275" i="14"/>
  <c r="N276" i="14"/>
  <c r="C29" i="10"/>
  <c r="I29" i="10"/>
  <c r="J29" i="10"/>
  <c r="L29" i="10"/>
  <c r="L22" i="7"/>
  <c r="M22" i="7"/>
  <c r="O22" i="7"/>
  <c r="C22" i="7"/>
  <c r="K19" i="21"/>
  <c r="M19" i="21"/>
  <c r="K20" i="21"/>
  <c r="M20" i="21"/>
  <c r="C19" i="21"/>
  <c r="D19" i="21"/>
  <c r="E19" i="21"/>
  <c r="F19" i="21"/>
  <c r="G19" i="21"/>
  <c r="H19" i="21"/>
  <c r="J19" i="21"/>
  <c r="C20" i="21"/>
  <c r="D20" i="21"/>
  <c r="E20" i="21"/>
  <c r="F20" i="21"/>
  <c r="G20" i="21"/>
  <c r="H20" i="21"/>
  <c r="J20" i="21"/>
  <c r="J17" i="20"/>
  <c r="L17" i="20"/>
  <c r="I17" i="20"/>
  <c r="D17" i="20"/>
  <c r="E17" i="20"/>
  <c r="F17" i="20"/>
  <c r="G17" i="20"/>
  <c r="H17" i="20"/>
  <c r="M18" i="21"/>
  <c r="K18" i="21"/>
  <c r="J18" i="21"/>
  <c r="H18" i="21"/>
  <c r="G18" i="21"/>
  <c r="F18" i="21"/>
  <c r="E18" i="21"/>
  <c r="D18" i="21"/>
  <c r="C18" i="21"/>
  <c r="M17" i="21"/>
  <c r="K17" i="21"/>
  <c r="J17" i="21"/>
  <c r="H17" i="21"/>
  <c r="G17" i="21"/>
  <c r="F17" i="21"/>
  <c r="E17" i="21"/>
  <c r="D17" i="21"/>
  <c r="C17" i="21"/>
  <c r="M16" i="21"/>
  <c r="K16" i="21"/>
  <c r="J16" i="21"/>
  <c r="H16" i="21"/>
  <c r="G16" i="21"/>
  <c r="F16" i="21"/>
  <c r="E16" i="21"/>
  <c r="D16" i="21"/>
  <c r="C16" i="21"/>
  <c r="M15" i="21"/>
  <c r="K15" i="21"/>
  <c r="J15" i="21"/>
  <c r="H15" i="21"/>
  <c r="G15" i="21"/>
  <c r="F15" i="21"/>
  <c r="E15" i="21"/>
  <c r="D15" i="21"/>
  <c r="C15" i="21"/>
  <c r="M14" i="21"/>
  <c r="K14" i="21"/>
  <c r="J14" i="21"/>
  <c r="H14" i="21"/>
  <c r="G14" i="21"/>
  <c r="F14" i="21"/>
  <c r="E14" i="21"/>
  <c r="D14" i="21"/>
  <c r="C14" i="21"/>
  <c r="M13" i="21"/>
  <c r="K13" i="21"/>
  <c r="J13" i="21"/>
  <c r="H13" i="21"/>
  <c r="G13" i="21"/>
  <c r="F13" i="21"/>
  <c r="E13" i="21"/>
  <c r="D13" i="21"/>
  <c r="C13" i="21"/>
  <c r="M12" i="21"/>
  <c r="K12" i="21"/>
  <c r="J12" i="21"/>
  <c r="H12" i="21"/>
  <c r="G12" i="21"/>
  <c r="F12" i="21"/>
  <c r="E12" i="21"/>
  <c r="D12" i="21"/>
  <c r="C12" i="21"/>
  <c r="M11" i="21"/>
  <c r="K11" i="21"/>
  <c r="J11" i="21"/>
  <c r="H11" i="21"/>
  <c r="G11" i="21"/>
  <c r="F11" i="21"/>
  <c r="E11" i="21"/>
  <c r="D11" i="21"/>
  <c r="C11" i="21"/>
  <c r="N41" i="14"/>
  <c r="L19" i="21" s="1"/>
  <c r="N42" i="14"/>
  <c r="L20" i="21" s="1"/>
  <c r="C17" i="20"/>
  <c r="C18" i="20"/>
  <c r="N23" i="14"/>
  <c r="K17" i="20" s="1"/>
  <c r="N24" i="14"/>
  <c r="K18" i="20" s="1"/>
  <c r="L18" i="20"/>
  <c r="J18" i="20"/>
  <c r="I18" i="20"/>
  <c r="H18" i="20"/>
  <c r="G18" i="20"/>
  <c r="F18" i="20"/>
  <c r="E18" i="20"/>
  <c r="D18" i="20"/>
  <c r="L16" i="20"/>
  <c r="J16" i="20"/>
  <c r="I16" i="20"/>
  <c r="H16" i="20"/>
  <c r="G16" i="20"/>
  <c r="F16" i="20"/>
  <c r="E16" i="20"/>
  <c r="D16" i="20"/>
  <c r="C16" i="20"/>
  <c r="L15" i="20"/>
  <c r="J15" i="20"/>
  <c r="I15" i="20"/>
  <c r="H15" i="20"/>
  <c r="G15" i="20"/>
  <c r="F15" i="20"/>
  <c r="E15" i="20"/>
  <c r="D15" i="20"/>
  <c r="C15" i="20"/>
  <c r="L14" i="20"/>
  <c r="J14" i="20"/>
  <c r="I14" i="20"/>
  <c r="H14" i="20"/>
  <c r="G14" i="20"/>
  <c r="F14" i="20"/>
  <c r="E14" i="20"/>
  <c r="D14" i="20"/>
  <c r="C14" i="20"/>
  <c r="L13" i="20"/>
  <c r="J13" i="20"/>
  <c r="I13" i="20"/>
  <c r="H13" i="20"/>
  <c r="G13" i="20"/>
  <c r="F13" i="20"/>
  <c r="E13" i="20"/>
  <c r="D13" i="20"/>
  <c r="C13" i="20"/>
  <c r="L12" i="20"/>
  <c r="J12" i="20"/>
  <c r="I12" i="20"/>
  <c r="H12" i="20"/>
  <c r="G12" i="20"/>
  <c r="F12" i="20"/>
  <c r="E12" i="20"/>
  <c r="D12" i="20"/>
  <c r="C12" i="20"/>
  <c r="L11" i="20"/>
  <c r="J11" i="20"/>
  <c r="I11" i="20"/>
  <c r="H11" i="20"/>
  <c r="G11" i="20"/>
  <c r="F11" i="20"/>
  <c r="E11" i="20"/>
  <c r="D11" i="20"/>
  <c r="C11" i="20"/>
  <c r="L43" i="16"/>
  <c r="L44" i="16"/>
  <c r="L42" i="16"/>
  <c r="J43" i="16"/>
  <c r="J44" i="16"/>
  <c r="J42" i="16"/>
  <c r="I43" i="16"/>
  <c r="I44" i="16"/>
  <c r="I42" i="16"/>
  <c r="N254" i="14"/>
  <c r="K42" i="16" s="1"/>
  <c r="N255" i="14"/>
  <c r="K43" i="16" s="1"/>
  <c r="N256" i="14"/>
  <c r="K44" i="16" s="1"/>
  <c r="I45" i="16"/>
  <c r="D12" i="19" l="1"/>
  <c r="D11" i="19"/>
  <c r="N91" i="14"/>
  <c r="N92" i="14"/>
  <c r="M12" i="19"/>
  <c r="L12" i="19"/>
  <c r="K12" i="19"/>
  <c r="J12" i="19"/>
  <c r="I12" i="19"/>
  <c r="H12" i="19"/>
  <c r="G12" i="19"/>
  <c r="F12" i="19"/>
  <c r="E12" i="19"/>
  <c r="C12" i="19"/>
  <c r="M11" i="19"/>
  <c r="L11" i="19"/>
  <c r="K11" i="19"/>
  <c r="J11" i="19"/>
  <c r="I11" i="19"/>
  <c r="H11" i="19"/>
  <c r="G11" i="19"/>
  <c r="F11" i="19"/>
  <c r="E11" i="19"/>
  <c r="C11" i="19"/>
  <c r="K21" i="18"/>
  <c r="I21" i="18"/>
  <c r="H21" i="18"/>
  <c r="G21" i="18"/>
  <c r="F21" i="18"/>
  <c r="E21" i="18"/>
  <c r="D21" i="18"/>
  <c r="C21" i="18"/>
  <c r="C16" i="18"/>
  <c r="K12" i="18"/>
  <c r="K13" i="18"/>
  <c r="K14" i="18"/>
  <c r="K15" i="18"/>
  <c r="K16" i="18"/>
  <c r="K17" i="18"/>
  <c r="D12" i="18"/>
  <c r="D13" i="18"/>
  <c r="D14" i="18"/>
  <c r="D15" i="18"/>
  <c r="D16" i="18"/>
  <c r="D17" i="18"/>
  <c r="E12" i="18"/>
  <c r="E13" i="18"/>
  <c r="E14" i="18"/>
  <c r="E15" i="18"/>
  <c r="E16" i="18"/>
  <c r="E17" i="18"/>
  <c r="E11" i="18"/>
  <c r="G11" i="18"/>
  <c r="F12" i="18"/>
  <c r="G12" i="18"/>
  <c r="F13" i="18"/>
  <c r="G13" i="18"/>
  <c r="F14" i="18"/>
  <c r="G14" i="18"/>
  <c r="F15" i="18"/>
  <c r="G15" i="18"/>
  <c r="F16" i="18"/>
  <c r="G16" i="18"/>
  <c r="F17" i="18"/>
  <c r="G17" i="18"/>
  <c r="I12" i="18"/>
  <c r="I13" i="18"/>
  <c r="I14" i="18"/>
  <c r="I15" i="18"/>
  <c r="I16" i="18"/>
  <c r="I17" i="18"/>
  <c r="H17" i="18"/>
  <c r="H12" i="18"/>
  <c r="H13" i="18"/>
  <c r="H14" i="18"/>
  <c r="H15" i="18"/>
  <c r="H16" i="18"/>
  <c r="C12" i="18"/>
  <c r="C13" i="18"/>
  <c r="C14" i="18"/>
  <c r="C15" i="18"/>
  <c r="C17" i="18"/>
  <c r="D11" i="18"/>
  <c r="K11" i="18"/>
  <c r="I11" i="18"/>
  <c r="H11" i="18"/>
  <c r="F11" i="18"/>
  <c r="C11" i="18"/>
  <c r="C21" i="7"/>
  <c r="N290" i="14"/>
  <c r="J11" i="18" s="1"/>
  <c r="N289" i="14"/>
  <c r="J21" i="18" s="1"/>
  <c r="N291" i="14"/>
  <c r="J12" i="18" s="1"/>
  <c r="N292" i="14"/>
  <c r="J13" i="18" s="1"/>
  <c r="N293" i="14"/>
  <c r="J14" i="18" s="1"/>
  <c r="N294" i="14"/>
  <c r="J15" i="18" s="1"/>
  <c r="N295" i="14"/>
  <c r="J16" i="18" s="1"/>
  <c r="N296" i="14"/>
  <c r="J17" i="18" s="1"/>
  <c r="N3" i="14"/>
  <c r="N57" i="14"/>
  <c r="N56" i="14"/>
  <c r="N33" i="14"/>
  <c r="L11" i="21" s="1"/>
  <c r="N34" i="14"/>
  <c r="L12" i="21" s="1"/>
  <c r="N35" i="14"/>
  <c r="L13" i="21" s="1"/>
  <c r="N36" i="14"/>
  <c r="L14" i="21" s="1"/>
  <c r="N37" i="14"/>
  <c r="L15" i="21" s="1"/>
  <c r="N38" i="14"/>
  <c r="L16" i="21" s="1"/>
  <c r="N39" i="14"/>
  <c r="L17" i="21" s="1"/>
  <c r="N40" i="14"/>
  <c r="L18" i="21" s="1"/>
  <c r="N17" i="14"/>
  <c r="K11" i="20" s="1"/>
  <c r="N18" i="14"/>
  <c r="K12" i="20" s="1"/>
  <c r="N19" i="14"/>
  <c r="K13" i="20" s="1"/>
  <c r="N20" i="14"/>
  <c r="K14" i="20" s="1"/>
  <c r="N21" i="14"/>
  <c r="K15" i="20" s="1"/>
  <c r="N22" i="14"/>
  <c r="K16" i="20" s="1"/>
  <c r="N248" i="14"/>
  <c r="N249" i="14"/>
  <c r="N250" i="14"/>
  <c r="N251" i="14"/>
  <c r="N252" i="14"/>
  <c r="N253" i="14"/>
  <c r="N257" i="14"/>
  <c r="N258" i="14"/>
  <c r="N259" i="14"/>
  <c r="N260" i="14"/>
  <c r="N261" i="14"/>
  <c r="N262" i="14"/>
  <c r="N263" i="14"/>
  <c r="N264" i="14"/>
  <c r="N265" i="14"/>
  <c r="N266" i="14"/>
  <c r="N267" i="14"/>
  <c r="N268" i="14"/>
  <c r="N269" i="14"/>
  <c r="N270" i="14"/>
  <c r="N271" i="14"/>
  <c r="N272" i="14"/>
  <c r="N273" i="14"/>
  <c r="N274" i="14"/>
  <c r="N297" i="14"/>
  <c r="N298" i="14"/>
  <c r="N247" i="14"/>
  <c r="N12" i="6"/>
  <c r="N13" i="6"/>
  <c r="K15" i="6"/>
  <c r="K16" i="6"/>
  <c r="K17" i="6"/>
  <c r="K18" i="6"/>
  <c r="K13" i="6"/>
  <c r="K12" i="6"/>
  <c r="I15" i="6"/>
  <c r="I16" i="6"/>
  <c r="I17" i="6"/>
  <c r="I18" i="6"/>
  <c r="I13" i="6"/>
  <c r="I12" i="6"/>
  <c r="H15" i="6"/>
  <c r="H16" i="6"/>
  <c r="H17" i="6"/>
  <c r="H18" i="6"/>
  <c r="H13" i="6"/>
  <c r="H12" i="6"/>
  <c r="G13" i="6"/>
  <c r="G15" i="6"/>
  <c r="G16" i="6"/>
  <c r="G17" i="6"/>
  <c r="G18" i="6"/>
  <c r="G12" i="6"/>
  <c r="C15" i="6"/>
  <c r="C16" i="6"/>
  <c r="C17" i="6"/>
  <c r="C18" i="6"/>
  <c r="C13" i="6"/>
  <c r="C12" i="6"/>
  <c r="D19" i="10"/>
  <c r="F19" i="10"/>
  <c r="G19" i="10"/>
  <c r="H19" i="10"/>
  <c r="I19" i="10"/>
  <c r="L19" i="10"/>
  <c r="C19" i="10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27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N22" i="7" l="1"/>
  <c r="K29" i="10"/>
  <c r="N240" i="14"/>
  <c r="M12" i="6" s="1"/>
  <c r="L12" i="6"/>
  <c r="N241" i="14"/>
  <c r="M13" i="6" s="1"/>
  <c r="L13" i="6"/>
  <c r="E25" i="14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11" i="1"/>
  <c r="N5" i="14"/>
  <c r="N12" i="7" s="1"/>
  <c r="N7" i="14"/>
  <c r="N14" i="7" s="1"/>
  <c r="N8" i="14"/>
  <c r="N15" i="7" s="1"/>
  <c r="N9" i="14"/>
  <c r="N16" i="7" s="1"/>
  <c r="N10" i="14"/>
  <c r="N17" i="7" s="1"/>
  <c r="N11" i="14"/>
  <c r="K11" i="8" s="1"/>
  <c r="N12" i="14"/>
  <c r="K12" i="8" s="1"/>
  <c r="N13" i="14"/>
  <c r="K13" i="8" s="1"/>
  <c r="N14" i="14"/>
  <c r="K14" i="8" s="1"/>
  <c r="N15" i="14"/>
  <c r="N16" i="14"/>
  <c r="K16" i="8" s="1"/>
  <c r="N25" i="14"/>
  <c r="J11" i="9" s="1"/>
  <c r="N26" i="14"/>
  <c r="L12" i="9" s="1"/>
  <c r="N27" i="14"/>
  <c r="L13" i="9" s="1"/>
  <c r="N28" i="14"/>
  <c r="L14" i="9" s="1"/>
  <c r="N29" i="14"/>
  <c r="L15" i="9" s="1"/>
  <c r="N30" i="14"/>
  <c r="L16" i="9" s="1"/>
  <c r="N31" i="14"/>
  <c r="L17" i="9" s="1"/>
  <c r="N32" i="14"/>
  <c r="L18" i="9" s="1"/>
  <c r="N43" i="14"/>
  <c r="K11" i="10" s="1"/>
  <c r="N44" i="14"/>
  <c r="K12" i="10" s="1"/>
  <c r="N45" i="14"/>
  <c r="K14" i="10" s="1"/>
  <c r="N47" i="14"/>
  <c r="K18" i="10" s="1"/>
  <c r="N49" i="14"/>
  <c r="K22" i="10" s="1"/>
  <c r="N50" i="14"/>
  <c r="K23" i="10" s="1"/>
  <c r="N51" i="14"/>
  <c r="I24" i="10" s="1"/>
  <c r="N52" i="14"/>
  <c r="N53" i="14"/>
  <c r="N54" i="14"/>
  <c r="L13" i="11" s="1"/>
  <c r="N55" i="14"/>
  <c r="L14" i="11" s="1"/>
  <c r="N58" i="14"/>
  <c r="L11" i="1" s="1"/>
  <c r="N59" i="14"/>
  <c r="N60" i="14"/>
  <c r="L12" i="1" s="1"/>
  <c r="N61" i="14"/>
  <c r="N62" i="14"/>
  <c r="N63" i="14"/>
  <c r="N64" i="14"/>
  <c r="N65" i="14"/>
  <c r="N66" i="14"/>
  <c r="N67" i="14"/>
  <c r="N68" i="14"/>
  <c r="N69" i="14"/>
  <c r="L32" i="1" s="1"/>
  <c r="N70" i="14"/>
  <c r="N71" i="14"/>
  <c r="N72" i="14"/>
  <c r="N74" i="14"/>
  <c r="N75" i="14"/>
  <c r="N76" i="14"/>
  <c r="N77" i="14"/>
  <c r="N78" i="14"/>
  <c r="N79" i="14"/>
  <c r="N80" i="14"/>
  <c r="N81" i="14"/>
  <c r="N82" i="14"/>
  <c r="N83" i="14"/>
  <c r="N84" i="14"/>
  <c r="N85" i="14"/>
  <c r="N86" i="14"/>
  <c r="N87" i="14"/>
  <c r="N88" i="14"/>
  <c r="N89" i="14"/>
  <c r="N90" i="14"/>
  <c r="N93" i="14"/>
  <c r="L11" i="2" s="1"/>
  <c r="N94" i="14"/>
  <c r="L20" i="2" s="1"/>
  <c r="N95" i="14"/>
  <c r="J12" i="2" s="1"/>
  <c r="N96" i="14"/>
  <c r="L21" i="2" s="1"/>
  <c r="N97" i="14"/>
  <c r="L13" i="2" s="1"/>
  <c r="N98" i="14"/>
  <c r="L22" i="2" s="1"/>
  <c r="N100" i="14"/>
  <c r="L23" i="2" s="1"/>
  <c r="N101" i="14"/>
  <c r="L15" i="2" s="1"/>
  <c r="N102" i="14"/>
  <c r="L24" i="2" s="1"/>
  <c r="N103" i="14"/>
  <c r="J16" i="2" s="1"/>
  <c r="N104" i="14"/>
  <c r="L25" i="2" s="1"/>
  <c r="N105" i="14"/>
  <c r="L17" i="2" s="1"/>
  <c r="N106" i="14"/>
  <c r="L26" i="2" s="1"/>
  <c r="N107" i="14"/>
  <c r="L18" i="2" s="1"/>
  <c r="N108" i="14"/>
  <c r="L27" i="2" s="1"/>
  <c r="N109" i="14"/>
  <c r="L11" i="3" s="1"/>
  <c r="N110" i="14"/>
  <c r="L26" i="3" s="1"/>
  <c r="N111" i="14"/>
  <c r="J12" i="3" s="1"/>
  <c r="N112" i="14"/>
  <c r="L27" i="3" s="1"/>
  <c r="N113" i="14"/>
  <c r="L13" i="3" s="1"/>
  <c r="N114" i="14"/>
  <c r="L28" i="3" s="1"/>
  <c r="N115" i="14"/>
  <c r="L14" i="3" s="1"/>
  <c r="N116" i="14"/>
  <c r="L29" i="3" s="1"/>
  <c r="N117" i="14"/>
  <c r="L15" i="3" s="1"/>
  <c r="N118" i="14"/>
  <c r="L30" i="3" s="1"/>
  <c r="N119" i="14"/>
  <c r="J16" i="3" s="1"/>
  <c r="N120" i="14"/>
  <c r="L31" i="3" s="1"/>
  <c r="N121" i="14"/>
  <c r="L17" i="3" s="1"/>
  <c r="N122" i="14"/>
  <c r="L32" i="3" s="1"/>
  <c r="N123" i="14"/>
  <c r="L18" i="3" s="1"/>
  <c r="N124" i="14"/>
  <c r="L33" i="3" s="1"/>
  <c r="N125" i="14"/>
  <c r="L19" i="3" s="1"/>
  <c r="N126" i="14"/>
  <c r="L34" i="3" s="1"/>
  <c r="N127" i="14"/>
  <c r="J20" i="3" s="1"/>
  <c r="N128" i="14"/>
  <c r="L35" i="3" s="1"/>
  <c r="N129" i="14"/>
  <c r="L21" i="3" s="1"/>
  <c r="N130" i="14"/>
  <c r="L36" i="3" s="1"/>
  <c r="N132" i="14"/>
  <c r="L37" i="3" s="1"/>
  <c r="N133" i="14"/>
  <c r="L23" i="3" s="1"/>
  <c r="N134" i="14"/>
  <c r="L38" i="3" s="1"/>
  <c r="N135" i="14"/>
  <c r="J24" i="3" s="1"/>
  <c r="N136" i="14"/>
  <c r="L39" i="3" s="1"/>
  <c r="N137" i="14"/>
  <c r="K11" i="4" s="1"/>
  <c r="N138" i="14"/>
  <c r="K26" i="4" s="1"/>
  <c r="N139" i="14"/>
  <c r="K12" i="4" s="1"/>
  <c r="N140" i="14"/>
  <c r="K27" i="4" s="1"/>
  <c r="N141" i="14"/>
  <c r="K13" i="4" s="1"/>
  <c r="N142" i="14"/>
  <c r="K28" i="4" s="1"/>
  <c r="N143" i="14"/>
  <c r="I14" i="4" s="1"/>
  <c r="N144" i="14"/>
  <c r="K29" i="4" s="1"/>
  <c r="N145" i="14"/>
  <c r="K15" i="4" s="1"/>
  <c r="N146" i="14"/>
  <c r="K30" i="4" s="1"/>
  <c r="N147" i="14"/>
  <c r="K16" i="4" s="1"/>
  <c r="N148" i="14"/>
  <c r="K31" i="4" s="1"/>
  <c r="N149" i="14"/>
  <c r="K17" i="4" s="1"/>
  <c r="N150" i="14"/>
  <c r="K32" i="4" s="1"/>
  <c r="N151" i="14"/>
  <c r="I18" i="4" s="1"/>
  <c r="N152" i="14"/>
  <c r="K33" i="4" s="1"/>
  <c r="N153" i="14"/>
  <c r="K19" i="4" s="1"/>
  <c r="N154" i="14"/>
  <c r="K34" i="4" s="1"/>
  <c r="N155" i="14"/>
  <c r="K20" i="4" s="1"/>
  <c r="N156" i="14"/>
  <c r="K35" i="4" s="1"/>
  <c r="N157" i="14"/>
  <c r="K21" i="4" s="1"/>
  <c r="N158" i="14"/>
  <c r="K36" i="4" s="1"/>
  <c r="N159" i="14"/>
  <c r="I22" i="4" s="1"/>
  <c r="N160" i="14"/>
  <c r="K37" i="4" s="1"/>
  <c r="N161" i="14"/>
  <c r="K23" i="4" s="1"/>
  <c r="N162" i="14"/>
  <c r="K38" i="4" s="1"/>
  <c r="N163" i="14"/>
  <c r="K24" i="4" s="1"/>
  <c r="N164" i="14"/>
  <c r="K39" i="4" s="1"/>
  <c r="N165" i="14"/>
  <c r="Q11" i="5" s="1"/>
  <c r="N166" i="14"/>
  <c r="Q28" i="5" s="1"/>
  <c r="N167" i="14"/>
  <c r="Q12" i="5" s="1"/>
  <c r="N168" i="14"/>
  <c r="Q29" i="5" s="1"/>
  <c r="N169" i="14"/>
  <c r="Q13" i="5" s="1"/>
  <c r="N170" i="14"/>
  <c r="Q30" i="5" s="1"/>
  <c r="N171" i="14"/>
  <c r="Q14" i="5" s="1"/>
  <c r="N172" i="14"/>
  <c r="Q31" i="5" s="1"/>
  <c r="N173" i="14"/>
  <c r="Q15" i="5" s="1"/>
  <c r="N174" i="14"/>
  <c r="Q32" i="5" s="1"/>
  <c r="N175" i="14"/>
  <c r="O16" i="5" s="1"/>
  <c r="N176" i="14"/>
  <c r="Q33" i="5" s="1"/>
  <c r="N177" i="14"/>
  <c r="Q17" i="5" s="1"/>
  <c r="N178" i="14"/>
  <c r="Q34" i="5" s="1"/>
  <c r="N179" i="14"/>
  <c r="Q18" i="5" s="1"/>
  <c r="N180" i="14"/>
  <c r="Q35" i="5" s="1"/>
  <c r="N181" i="14"/>
  <c r="Q19" i="5" s="1"/>
  <c r="N182" i="14"/>
  <c r="Q36" i="5" s="1"/>
  <c r="N183" i="14"/>
  <c r="O20" i="5" s="1"/>
  <c r="N184" i="14"/>
  <c r="Q37" i="5" s="1"/>
  <c r="N185" i="14"/>
  <c r="Q21" i="5" s="1"/>
  <c r="N186" i="14"/>
  <c r="Q38" i="5" s="1"/>
  <c r="N187" i="14"/>
  <c r="Q22" i="5" s="1"/>
  <c r="N188" i="14"/>
  <c r="Q39" i="5" s="1"/>
  <c r="N189" i="14"/>
  <c r="Q23" i="5" s="1"/>
  <c r="N190" i="14"/>
  <c r="Q40" i="5" s="1"/>
  <c r="N191" i="14"/>
  <c r="O24" i="5" s="1"/>
  <c r="N192" i="14"/>
  <c r="Q41" i="5" s="1"/>
  <c r="N193" i="14"/>
  <c r="Q25" i="5" s="1"/>
  <c r="N194" i="14"/>
  <c r="Q42" i="5" s="1"/>
  <c r="N195" i="14"/>
  <c r="Q26" i="5" s="1"/>
  <c r="N196" i="14"/>
  <c r="Q43" i="5" s="1"/>
  <c r="N197" i="14"/>
  <c r="Y11" i="5" s="1"/>
  <c r="N198" i="14"/>
  <c r="Y12" i="5" s="1"/>
  <c r="N199" i="14"/>
  <c r="Y13" i="5" s="1"/>
  <c r="N200" i="14"/>
  <c r="Y14" i="5" s="1"/>
  <c r="N201" i="14"/>
  <c r="Y15" i="5" s="1"/>
  <c r="N202" i="14"/>
  <c r="Y16" i="5" s="1"/>
  <c r="N203" i="14"/>
  <c r="Y17" i="5" s="1"/>
  <c r="N204" i="14"/>
  <c r="Y18" i="5" s="1"/>
  <c r="N205" i="14"/>
  <c r="Y19" i="5" s="1"/>
  <c r="N206" i="14"/>
  <c r="Y20" i="5" s="1"/>
  <c r="N207" i="14"/>
  <c r="W21" i="5" s="1"/>
  <c r="N208" i="14"/>
  <c r="Y22" i="5" s="1"/>
  <c r="N209" i="14"/>
  <c r="Y23" i="5" s="1"/>
  <c r="N210" i="14"/>
  <c r="Y24" i="5" s="1"/>
  <c r="N211" i="14"/>
  <c r="Y25" i="5" s="1"/>
  <c r="N212" i="14"/>
  <c r="Y26" i="5" s="1"/>
  <c r="N213" i="14"/>
  <c r="Y27" i="5" s="1"/>
  <c r="N214" i="14"/>
  <c r="Y28" i="5" s="1"/>
  <c r="N215" i="14"/>
  <c r="W29" i="5" s="1"/>
  <c r="N216" i="14"/>
  <c r="Y30" i="5" s="1"/>
  <c r="N217" i="14"/>
  <c r="Y31" i="5" s="1"/>
  <c r="N218" i="14"/>
  <c r="Y32" i="5" s="1"/>
  <c r="N219" i="14"/>
  <c r="Y33" i="5" s="1"/>
  <c r="N220" i="14"/>
  <c r="Y34" i="5" s="1"/>
  <c r="N221" i="14"/>
  <c r="Y35" i="5" s="1"/>
  <c r="N222" i="14"/>
  <c r="Y36" i="5" s="1"/>
  <c r="N223" i="14"/>
  <c r="W37" i="5" s="1"/>
  <c r="N224" i="14"/>
  <c r="Y38" i="5" s="1"/>
  <c r="N225" i="14"/>
  <c r="Y39" i="5" s="1"/>
  <c r="N226" i="14"/>
  <c r="Y40" i="5" s="1"/>
  <c r="N227" i="14"/>
  <c r="Y41" i="5" s="1"/>
  <c r="N228" i="14"/>
  <c r="Y42" i="5" s="1"/>
  <c r="N229" i="14"/>
  <c r="N230" i="14"/>
  <c r="K11" i="12" s="1"/>
  <c r="N231" i="14"/>
  <c r="N232" i="14"/>
  <c r="K13" i="12" s="1"/>
  <c r="N233" i="14"/>
  <c r="K14" i="12" s="1"/>
  <c r="N234" i="14"/>
  <c r="K15" i="12" s="1"/>
  <c r="N235" i="14"/>
  <c r="K16" i="12" s="1"/>
  <c r="N236" i="14"/>
  <c r="K19" i="12" s="1"/>
  <c r="N237" i="14"/>
  <c r="K20" i="12" s="1"/>
  <c r="N238" i="14"/>
  <c r="K21" i="12" s="1"/>
  <c r="N239" i="14"/>
  <c r="I22" i="12" s="1"/>
  <c r="N243" i="14"/>
  <c r="M15" i="6" s="1"/>
  <c r="N244" i="14"/>
  <c r="M16" i="6" s="1"/>
  <c r="N245" i="14"/>
  <c r="M17" i="6" s="1"/>
  <c r="N246" i="14"/>
  <c r="M18" i="6" s="1"/>
  <c r="N4" i="14"/>
  <c r="N11" i="7" s="1"/>
  <c r="K25" i="16"/>
  <c r="K54" i="16"/>
  <c r="K67" i="16"/>
  <c r="N2" i="14"/>
  <c r="G51" i="16"/>
  <c r="C12" i="17"/>
  <c r="D11" i="17"/>
  <c r="D12" i="11"/>
  <c r="D13" i="11"/>
  <c r="D14" i="11"/>
  <c r="D11" i="11"/>
  <c r="K12" i="17"/>
  <c r="I12" i="17"/>
  <c r="H12" i="17"/>
  <c r="G12" i="17"/>
  <c r="F12" i="17"/>
  <c r="E12" i="17"/>
  <c r="D12" i="17"/>
  <c r="K11" i="17"/>
  <c r="I11" i="17"/>
  <c r="H11" i="17"/>
  <c r="G11" i="17"/>
  <c r="F11" i="17"/>
  <c r="N6" i="14"/>
  <c r="N13" i="7" s="1"/>
  <c r="N46" i="14"/>
  <c r="N73" i="14"/>
  <c r="N99" i="14"/>
  <c r="L14" i="2" s="1"/>
  <c r="N131" i="14"/>
  <c r="L22" i="3" s="1"/>
  <c r="K5" i="16"/>
  <c r="K10" i="16"/>
  <c r="K15" i="16"/>
  <c r="K20" i="16"/>
  <c r="K30" i="16"/>
  <c r="K36" i="16"/>
  <c r="K45" i="16"/>
  <c r="K51" i="16"/>
  <c r="K52" i="16"/>
  <c r="K53" i="16"/>
  <c r="K55" i="16"/>
  <c r="K56" i="16"/>
  <c r="K57" i="16"/>
  <c r="K58" i="16"/>
  <c r="K60" i="16"/>
  <c r="K64" i="16"/>
  <c r="K70" i="16"/>
  <c r="K73" i="16"/>
  <c r="K76" i="16"/>
  <c r="K79" i="16"/>
  <c r="L58" i="16"/>
  <c r="L53" i="16"/>
  <c r="L54" i="16"/>
  <c r="L55" i="16"/>
  <c r="L56" i="16"/>
  <c r="L57" i="16"/>
  <c r="L59" i="16"/>
  <c r="L60" i="16"/>
  <c r="L11" i="10"/>
  <c r="L52" i="16"/>
  <c r="L51" i="16"/>
  <c r="L50" i="16"/>
  <c r="L45" i="16"/>
  <c r="L36" i="16"/>
  <c r="L30" i="16"/>
  <c r="L25" i="16"/>
  <c r="L20" i="16"/>
  <c r="L5" i="16"/>
  <c r="L15" i="16"/>
  <c r="L10" i="16"/>
  <c r="G67" i="16"/>
  <c r="G70" i="16"/>
  <c r="G73" i="16"/>
  <c r="G76" i="16"/>
  <c r="G79" i="16"/>
  <c r="G64" i="16"/>
  <c r="G52" i="16"/>
  <c r="G53" i="16"/>
  <c r="G54" i="16"/>
  <c r="G55" i="16"/>
  <c r="G56" i="16"/>
  <c r="G57" i="16"/>
  <c r="G58" i="16"/>
  <c r="G59" i="16"/>
  <c r="G60" i="16"/>
  <c r="G50" i="16"/>
  <c r="G30" i="16"/>
  <c r="G36" i="16"/>
  <c r="G10" i="16"/>
  <c r="G15" i="16"/>
  <c r="G20" i="16"/>
  <c r="G25" i="16"/>
  <c r="G5" i="16"/>
  <c r="I67" i="16"/>
  <c r="I70" i="16"/>
  <c r="I73" i="16"/>
  <c r="I76" i="16"/>
  <c r="I79" i="16"/>
  <c r="I64" i="16"/>
  <c r="I51" i="16"/>
  <c r="I52" i="16"/>
  <c r="I53" i="16"/>
  <c r="I54" i="16"/>
  <c r="I55" i="16"/>
  <c r="I56" i="16"/>
  <c r="I57" i="16"/>
  <c r="I58" i="16"/>
  <c r="I59" i="16"/>
  <c r="I60" i="16"/>
  <c r="I50" i="16"/>
  <c r="I15" i="16"/>
  <c r="I20" i="16"/>
  <c r="I25" i="16"/>
  <c r="I30" i="16"/>
  <c r="I36" i="16"/>
  <c r="I10" i="16"/>
  <c r="I5" i="16"/>
  <c r="J70" i="16"/>
  <c r="J73" i="16"/>
  <c r="J76" i="16"/>
  <c r="J79" i="16"/>
  <c r="J64" i="16"/>
  <c r="J51" i="16"/>
  <c r="J52" i="16"/>
  <c r="J53" i="16"/>
  <c r="J54" i="16"/>
  <c r="J55" i="16"/>
  <c r="J56" i="16"/>
  <c r="J57" i="16"/>
  <c r="J58" i="16"/>
  <c r="J59" i="16"/>
  <c r="K59" i="16"/>
  <c r="J60" i="16"/>
  <c r="K50" i="16"/>
  <c r="J50" i="16"/>
  <c r="J45" i="16"/>
  <c r="J30" i="16"/>
  <c r="J36" i="16"/>
  <c r="J15" i="16"/>
  <c r="J20" i="16"/>
  <c r="J25" i="16"/>
  <c r="J10" i="16"/>
  <c r="J5" i="16"/>
  <c r="E196" i="14"/>
  <c r="E195" i="14"/>
  <c r="C26" i="5" s="1"/>
  <c r="E194" i="14"/>
  <c r="E193" i="14"/>
  <c r="C25" i="5" s="1"/>
  <c r="E192" i="14"/>
  <c r="C41" i="5" s="1"/>
  <c r="E191" i="14"/>
  <c r="C24" i="5" s="1"/>
  <c r="E190" i="14"/>
  <c r="C40" i="5" s="1"/>
  <c r="E189" i="14"/>
  <c r="C23" i="5" s="1"/>
  <c r="E188" i="14"/>
  <c r="E187" i="14"/>
  <c r="C22" i="5" s="1"/>
  <c r="E186" i="14"/>
  <c r="E185" i="14"/>
  <c r="C21" i="5" s="1"/>
  <c r="E184" i="14"/>
  <c r="E183" i="14"/>
  <c r="C20" i="5" s="1"/>
  <c r="E182" i="14"/>
  <c r="C36" i="5" s="1"/>
  <c r="E181" i="14"/>
  <c r="C19" i="5" s="1"/>
  <c r="E180" i="14"/>
  <c r="E179" i="14"/>
  <c r="C18" i="5" s="1"/>
  <c r="E178" i="14"/>
  <c r="C34" i="5" s="1"/>
  <c r="E177" i="14"/>
  <c r="C17" i="5" s="1"/>
  <c r="E176" i="14"/>
  <c r="C33" i="5" s="1"/>
  <c r="E175" i="14"/>
  <c r="C16" i="5" s="1"/>
  <c r="E174" i="14"/>
  <c r="C32" i="5" s="1"/>
  <c r="E173" i="14"/>
  <c r="C15" i="5" s="1"/>
  <c r="E172" i="14"/>
  <c r="E171" i="14"/>
  <c r="C14" i="5" s="1"/>
  <c r="E170" i="14"/>
  <c r="E169" i="14"/>
  <c r="C13" i="5" s="1"/>
  <c r="E168" i="14"/>
  <c r="C29" i="5" s="1"/>
  <c r="E167" i="14"/>
  <c r="C12" i="5" s="1"/>
  <c r="E166" i="14"/>
  <c r="C28" i="5" s="1"/>
  <c r="E165" i="14"/>
  <c r="C11" i="5" s="1"/>
  <c r="E164" i="14"/>
  <c r="E163" i="14"/>
  <c r="C24" i="4" s="1"/>
  <c r="E162" i="14"/>
  <c r="E161" i="14"/>
  <c r="C23" i="4" s="1"/>
  <c r="E160" i="14"/>
  <c r="C37" i="4" s="1"/>
  <c r="E159" i="14"/>
  <c r="C22" i="4" s="1"/>
  <c r="E158" i="14"/>
  <c r="C36" i="4" s="1"/>
  <c r="E157" i="14"/>
  <c r="C21" i="4" s="1"/>
  <c r="E156" i="14"/>
  <c r="E155" i="14"/>
  <c r="C20" i="4" s="1"/>
  <c r="E154" i="14"/>
  <c r="E153" i="14"/>
  <c r="C19" i="4" s="1"/>
  <c r="E152" i="14"/>
  <c r="C33" i="4" s="1"/>
  <c r="E151" i="14"/>
  <c r="C18" i="4" s="1"/>
  <c r="E150" i="14"/>
  <c r="C32" i="4" s="1"/>
  <c r="E149" i="14"/>
  <c r="C17" i="4" s="1"/>
  <c r="E148" i="14"/>
  <c r="E147" i="14"/>
  <c r="C16" i="4" s="1"/>
  <c r="E146" i="14"/>
  <c r="C30" i="4" s="1"/>
  <c r="E145" i="14"/>
  <c r="C15" i="4" s="1"/>
  <c r="E144" i="14"/>
  <c r="E143" i="14"/>
  <c r="C14" i="4" s="1"/>
  <c r="E142" i="14"/>
  <c r="C28" i="4" s="1"/>
  <c r="E141" i="14"/>
  <c r="C13" i="4" s="1"/>
  <c r="E140" i="14"/>
  <c r="E139" i="14"/>
  <c r="C12" i="4" s="1"/>
  <c r="E138" i="14"/>
  <c r="C26" i="4" s="1"/>
  <c r="E137" i="14"/>
  <c r="C11" i="4" s="1"/>
  <c r="E136" i="14"/>
  <c r="C39" i="3" s="1"/>
  <c r="E135" i="14"/>
  <c r="C24" i="3" s="1"/>
  <c r="E134" i="14"/>
  <c r="E133" i="14"/>
  <c r="C23" i="3" s="1"/>
  <c r="E132" i="14"/>
  <c r="E131" i="14"/>
  <c r="E130" i="14"/>
  <c r="E129" i="14"/>
  <c r="C21" i="3" s="1"/>
  <c r="E128" i="14"/>
  <c r="C35" i="3" s="1"/>
  <c r="E127" i="14"/>
  <c r="C20" i="3" s="1"/>
  <c r="E126" i="14"/>
  <c r="C34" i="3" s="1"/>
  <c r="E125" i="14"/>
  <c r="C19" i="3" s="1"/>
  <c r="E124" i="14"/>
  <c r="E123" i="14"/>
  <c r="E122" i="14"/>
  <c r="E121" i="14"/>
  <c r="C17" i="3" s="1"/>
  <c r="E120" i="14"/>
  <c r="C31" i="3" s="1"/>
  <c r="E119" i="14"/>
  <c r="C16" i="3" s="1"/>
  <c r="E118" i="14"/>
  <c r="C30" i="3" s="1"/>
  <c r="E117" i="14"/>
  <c r="C15" i="3" s="1"/>
  <c r="E116" i="14"/>
  <c r="E115" i="14"/>
  <c r="E114" i="14"/>
  <c r="E113" i="14"/>
  <c r="C13" i="3" s="1"/>
  <c r="E112" i="14"/>
  <c r="E111" i="14"/>
  <c r="C12" i="3" s="1"/>
  <c r="E110" i="14"/>
  <c r="C26" i="3" s="1"/>
  <c r="E109" i="14"/>
  <c r="C11" i="3" s="1"/>
  <c r="E108" i="14"/>
  <c r="E107" i="14"/>
  <c r="C18" i="2" s="1"/>
  <c r="E106" i="14"/>
  <c r="C26" i="2" s="1"/>
  <c r="E105" i="14"/>
  <c r="C17" i="2" s="1"/>
  <c r="E104" i="14"/>
  <c r="C25" i="2" s="1"/>
  <c r="E103" i="14"/>
  <c r="C16" i="2" s="1"/>
  <c r="E102" i="14"/>
  <c r="C24" i="2" s="1"/>
  <c r="E101" i="14"/>
  <c r="C15" i="2" s="1"/>
  <c r="E100" i="14"/>
  <c r="E99" i="14"/>
  <c r="C14" i="2" s="1"/>
  <c r="E98" i="14"/>
  <c r="C22" i="2" s="1"/>
  <c r="E97" i="14"/>
  <c r="C13" i="2" s="1"/>
  <c r="E96" i="14"/>
  <c r="C21" i="2" s="1"/>
  <c r="E95" i="14"/>
  <c r="C12" i="2" s="1"/>
  <c r="E94" i="14"/>
  <c r="C20" i="2" s="1"/>
  <c r="E93" i="14"/>
  <c r="C11" i="2" s="1"/>
  <c r="E90" i="14"/>
  <c r="E89" i="14"/>
  <c r="E88" i="14"/>
  <c r="E87" i="14"/>
  <c r="E86" i="14"/>
  <c r="E85" i="14"/>
  <c r="E84" i="14"/>
  <c r="C24" i="1" s="1"/>
  <c r="E83" i="14"/>
  <c r="E82" i="14"/>
  <c r="E81" i="14"/>
  <c r="C38" i="1" s="1"/>
  <c r="E80" i="14"/>
  <c r="E79" i="14"/>
  <c r="E78" i="14"/>
  <c r="E77" i="14"/>
  <c r="E76" i="14"/>
  <c r="C20" i="1" s="1"/>
  <c r="E75" i="14"/>
  <c r="E74" i="14"/>
  <c r="E73" i="14"/>
  <c r="C34" i="1" s="1"/>
  <c r="E72" i="14"/>
  <c r="E71" i="14"/>
  <c r="E70" i="14"/>
  <c r="E69" i="14"/>
  <c r="E68" i="14"/>
  <c r="C16" i="1" s="1"/>
  <c r="E67" i="14"/>
  <c r="E66" i="14"/>
  <c r="E65" i="14"/>
  <c r="C30" i="1" s="1"/>
  <c r="E64" i="14"/>
  <c r="C14" i="1" s="1"/>
  <c r="E63" i="14"/>
  <c r="E62" i="14"/>
  <c r="E61" i="14"/>
  <c r="E60" i="14"/>
  <c r="C12" i="1" s="1"/>
  <c r="E59" i="14"/>
  <c r="E58" i="14"/>
  <c r="E55" i="14"/>
  <c r="C14" i="11" s="1"/>
  <c r="E54" i="14"/>
  <c r="E53" i="14"/>
  <c r="C12" i="11" s="1"/>
  <c r="E52" i="14"/>
  <c r="C11" i="17" s="1"/>
  <c r="E51" i="14"/>
  <c r="C24" i="10" s="1"/>
  <c r="E50" i="14"/>
  <c r="C23" i="10" s="1"/>
  <c r="E49" i="14"/>
  <c r="C22" i="10" s="1"/>
  <c r="E32" i="14"/>
  <c r="C18" i="9" s="1"/>
  <c r="E31" i="14"/>
  <c r="C17" i="9" s="1"/>
  <c r="E30" i="14"/>
  <c r="C16" i="9" s="1"/>
  <c r="E29" i="14"/>
  <c r="C15" i="9" s="1"/>
  <c r="E28" i="14"/>
  <c r="C14" i="9" s="1"/>
  <c r="E27" i="14"/>
  <c r="C13" i="9" s="1"/>
  <c r="E26" i="14"/>
  <c r="C12" i="9" s="1"/>
  <c r="E16" i="14"/>
  <c r="C16" i="8" s="1"/>
  <c r="E15" i="14"/>
  <c r="C15" i="8" s="1"/>
  <c r="E14" i="14"/>
  <c r="C14" i="8" s="1"/>
  <c r="E13" i="14"/>
  <c r="C13" i="8" s="1"/>
  <c r="E12" i="14"/>
  <c r="C12" i="8" s="1"/>
  <c r="E11" i="14"/>
  <c r="C11" i="8" s="1"/>
  <c r="E10" i="14"/>
  <c r="C17" i="7" s="1"/>
  <c r="E9" i="14"/>
  <c r="C16" i="7" s="1"/>
  <c r="E8" i="14"/>
  <c r="C15" i="7" s="1"/>
  <c r="E7" i="14"/>
  <c r="C14" i="7" s="1"/>
  <c r="E6" i="14"/>
  <c r="C13" i="7" s="1"/>
  <c r="P63" i="13"/>
  <c r="O63" i="13"/>
  <c r="N63" i="13"/>
  <c r="M63" i="13"/>
  <c r="L63" i="13"/>
  <c r="K63" i="13"/>
  <c r="G63" i="13"/>
  <c r="E63" i="13"/>
  <c r="D63" i="13"/>
  <c r="I63" i="13" s="1"/>
  <c r="J63" i="13" s="1"/>
  <c r="C63" i="13"/>
  <c r="P62" i="13"/>
  <c r="O62" i="13"/>
  <c r="N62" i="13"/>
  <c r="M62" i="13"/>
  <c r="L62" i="13"/>
  <c r="K62" i="13"/>
  <c r="G62" i="13"/>
  <c r="E62" i="13"/>
  <c r="D62" i="13"/>
  <c r="H62" i="13" s="1"/>
  <c r="C62" i="13"/>
  <c r="P61" i="13"/>
  <c r="O61" i="13"/>
  <c r="N61" i="13"/>
  <c r="M61" i="13"/>
  <c r="L61" i="13"/>
  <c r="K61" i="13"/>
  <c r="G61" i="13"/>
  <c r="E61" i="13"/>
  <c r="D61" i="13"/>
  <c r="I61" i="13" s="1"/>
  <c r="J61" i="13" s="1"/>
  <c r="C61" i="13"/>
  <c r="P60" i="13"/>
  <c r="O60" i="13"/>
  <c r="N60" i="13"/>
  <c r="M60" i="13"/>
  <c r="L60" i="13"/>
  <c r="K60" i="13"/>
  <c r="G60" i="13"/>
  <c r="E60" i="13"/>
  <c r="D60" i="13"/>
  <c r="H60" i="13" s="1"/>
  <c r="C60" i="13"/>
  <c r="P59" i="13"/>
  <c r="O59" i="13"/>
  <c r="N59" i="13"/>
  <c r="M59" i="13"/>
  <c r="L59" i="13"/>
  <c r="K59" i="13"/>
  <c r="G59" i="13"/>
  <c r="E59" i="13"/>
  <c r="D59" i="13"/>
  <c r="I59" i="13" s="1"/>
  <c r="J59" i="13" s="1"/>
  <c r="C59" i="13"/>
  <c r="P58" i="13"/>
  <c r="O58" i="13"/>
  <c r="N58" i="13"/>
  <c r="M58" i="13"/>
  <c r="L58" i="13"/>
  <c r="K58" i="13"/>
  <c r="G58" i="13"/>
  <c r="E58" i="13"/>
  <c r="D58" i="13"/>
  <c r="I58" i="13" s="1"/>
  <c r="J58" i="13" s="1"/>
  <c r="C58" i="13"/>
  <c r="P57" i="13"/>
  <c r="O57" i="13"/>
  <c r="N57" i="13"/>
  <c r="M57" i="13"/>
  <c r="L57" i="13"/>
  <c r="K57" i="13"/>
  <c r="G57" i="13"/>
  <c r="E57" i="13"/>
  <c r="D57" i="13"/>
  <c r="I57" i="13" s="1"/>
  <c r="J57" i="13" s="1"/>
  <c r="C57" i="13"/>
  <c r="P56" i="13"/>
  <c r="O56" i="13"/>
  <c r="N56" i="13"/>
  <c r="M56" i="13"/>
  <c r="L56" i="13"/>
  <c r="K56" i="13"/>
  <c r="G56" i="13"/>
  <c r="E56" i="13"/>
  <c r="D56" i="13"/>
  <c r="I56" i="13" s="1"/>
  <c r="J56" i="13" s="1"/>
  <c r="C56" i="13"/>
  <c r="P55" i="13"/>
  <c r="O55" i="13"/>
  <c r="N55" i="13"/>
  <c r="M55" i="13"/>
  <c r="L55" i="13"/>
  <c r="K55" i="13"/>
  <c r="G55" i="13"/>
  <c r="E55" i="13"/>
  <c r="D55" i="13"/>
  <c r="I55" i="13" s="1"/>
  <c r="J55" i="13" s="1"/>
  <c r="C55" i="13"/>
  <c r="P54" i="13"/>
  <c r="O54" i="13"/>
  <c r="N54" i="13"/>
  <c r="M54" i="13"/>
  <c r="L54" i="13"/>
  <c r="K54" i="13"/>
  <c r="G54" i="13"/>
  <c r="E54" i="13"/>
  <c r="D54" i="13"/>
  <c r="H54" i="13" s="1"/>
  <c r="C54" i="13"/>
  <c r="P53" i="13"/>
  <c r="O53" i="13"/>
  <c r="N53" i="13"/>
  <c r="M53" i="13"/>
  <c r="L53" i="13"/>
  <c r="K53" i="13"/>
  <c r="G53" i="13"/>
  <c r="E53" i="13"/>
  <c r="D53" i="13"/>
  <c r="I53" i="13" s="1"/>
  <c r="J53" i="13" s="1"/>
  <c r="C53" i="13"/>
  <c r="P52" i="13"/>
  <c r="O52" i="13"/>
  <c r="N52" i="13"/>
  <c r="M52" i="13"/>
  <c r="L52" i="13"/>
  <c r="K52" i="13"/>
  <c r="G52" i="13"/>
  <c r="E52" i="13"/>
  <c r="D52" i="13"/>
  <c r="H52" i="13" s="1"/>
  <c r="C52" i="13"/>
  <c r="P51" i="13"/>
  <c r="O51" i="13"/>
  <c r="N51" i="13"/>
  <c r="M51" i="13"/>
  <c r="L51" i="13"/>
  <c r="K51" i="13"/>
  <c r="G51" i="13"/>
  <c r="E51" i="13"/>
  <c r="D51" i="13"/>
  <c r="I51" i="13" s="1"/>
  <c r="J51" i="13" s="1"/>
  <c r="C51" i="13"/>
  <c r="P50" i="13"/>
  <c r="O50" i="13"/>
  <c r="N50" i="13"/>
  <c r="M50" i="13"/>
  <c r="L50" i="13"/>
  <c r="K50" i="13"/>
  <c r="G50" i="13"/>
  <c r="E50" i="13"/>
  <c r="D50" i="13"/>
  <c r="I50" i="13" s="1"/>
  <c r="J50" i="13" s="1"/>
  <c r="C50" i="13"/>
  <c r="P49" i="13"/>
  <c r="O49" i="13"/>
  <c r="N49" i="13"/>
  <c r="M49" i="13"/>
  <c r="L49" i="13"/>
  <c r="K49" i="13"/>
  <c r="G49" i="13"/>
  <c r="E49" i="13"/>
  <c r="D49" i="13"/>
  <c r="I49" i="13" s="1"/>
  <c r="J49" i="13" s="1"/>
  <c r="C49" i="13"/>
  <c r="P48" i="13"/>
  <c r="O48" i="13"/>
  <c r="N48" i="13"/>
  <c r="M48" i="13"/>
  <c r="L48" i="13"/>
  <c r="K48" i="13"/>
  <c r="G48" i="13"/>
  <c r="E48" i="13"/>
  <c r="D48" i="13"/>
  <c r="I48" i="13" s="1"/>
  <c r="J48" i="13" s="1"/>
  <c r="C48" i="13"/>
  <c r="P47" i="13"/>
  <c r="O47" i="13"/>
  <c r="N47" i="13"/>
  <c r="M47" i="13"/>
  <c r="L47" i="13"/>
  <c r="K47" i="13"/>
  <c r="G47" i="13"/>
  <c r="E47" i="13"/>
  <c r="D47" i="13"/>
  <c r="I47" i="13" s="1"/>
  <c r="J47" i="13" s="1"/>
  <c r="C47" i="13"/>
  <c r="P46" i="13"/>
  <c r="O46" i="13"/>
  <c r="N46" i="13"/>
  <c r="M46" i="13"/>
  <c r="L46" i="13"/>
  <c r="K46" i="13"/>
  <c r="G46" i="13"/>
  <c r="E46" i="13"/>
  <c r="D46" i="13"/>
  <c r="H46" i="13" s="1"/>
  <c r="C46" i="13"/>
  <c r="P45" i="13"/>
  <c r="O45" i="13"/>
  <c r="N45" i="13"/>
  <c r="M45" i="13"/>
  <c r="L45" i="13"/>
  <c r="K45" i="13"/>
  <c r="G45" i="13"/>
  <c r="E45" i="13"/>
  <c r="D45" i="13"/>
  <c r="I45" i="13" s="1"/>
  <c r="J45" i="13" s="1"/>
  <c r="C45" i="13"/>
  <c r="P44" i="13"/>
  <c r="O44" i="13"/>
  <c r="N44" i="13"/>
  <c r="M44" i="13"/>
  <c r="L44" i="13"/>
  <c r="K44" i="13"/>
  <c r="G44" i="13"/>
  <c r="E44" i="13"/>
  <c r="D44" i="13"/>
  <c r="H44" i="13" s="1"/>
  <c r="C44" i="13"/>
  <c r="P43" i="13"/>
  <c r="O43" i="13"/>
  <c r="N43" i="13"/>
  <c r="M43" i="13"/>
  <c r="L43" i="13"/>
  <c r="K43" i="13"/>
  <c r="G43" i="13"/>
  <c r="E43" i="13"/>
  <c r="D43" i="13"/>
  <c r="I43" i="13" s="1"/>
  <c r="J43" i="13" s="1"/>
  <c r="C43" i="13"/>
  <c r="P42" i="13"/>
  <c r="O42" i="13"/>
  <c r="N42" i="13"/>
  <c r="M42" i="13"/>
  <c r="L42" i="13"/>
  <c r="K42" i="13"/>
  <c r="G42" i="13"/>
  <c r="E42" i="13"/>
  <c r="D42" i="13"/>
  <c r="I42" i="13" s="1"/>
  <c r="J42" i="13" s="1"/>
  <c r="C42" i="13"/>
  <c r="P41" i="13"/>
  <c r="O41" i="13"/>
  <c r="N41" i="13"/>
  <c r="M41" i="13"/>
  <c r="L41" i="13"/>
  <c r="K41" i="13"/>
  <c r="G41" i="13"/>
  <c r="E41" i="13"/>
  <c r="D41" i="13"/>
  <c r="I41" i="13" s="1"/>
  <c r="J41" i="13" s="1"/>
  <c r="C41" i="13"/>
  <c r="P40" i="13"/>
  <c r="O40" i="13"/>
  <c r="N40" i="13"/>
  <c r="M40" i="13"/>
  <c r="L40" i="13"/>
  <c r="K40" i="13"/>
  <c r="G40" i="13"/>
  <c r="E40" i="13"/>
  <c r="D40" i="13"/>
  <c r="I40" i="13" s="1"/>
  <c r="J40" i="13" s="1"/>
  <c r="C40" i="13"/>
  <c r="P39" i="13"/>
  <c r="O39" i="13"/>
  <c r="N39" i="13"/>
  <c r="M39" i="13"/>
  <c r="L39" i="13"/>
  <c r="K39" i="13"/>
  <c r="G39" i="13"/>
  <c r="E39" i="13"/>
  <c r="D39" i="13"/>
  <c r="I39" i="13" s="1"/>
  <c r="J39" i="13" s="1"/>
  <c r="C39" i="13"/>
  <c r="P38" i="13"/>
  <c r="O38" i="13"/>
  <c r="N38" i="13"/>
  <c r="M38" i="13"/>
  <c r="L38" i="13"/>
  <c r="K38" i="13"/>
  <c r="G38" i="13"/>
  <c r="E38" i="13"/>
  <c r="D38" i="13"/>
  <c r="H38" i="13" s="1"/>
  <c r="C38" i="13"/>
  <c r="P37" i="13"/>
  <c r="O37" i="13"/>
  <c r="N37" i="13"/>
  <c r="M37" i="13"/>
  <c r="L37" i="13"/>
  <c r="K37" i="13"/>
  <c r="G37" i="13"/>
  <c r="E37" i="13"/>
  <c r="D37" i="13"/>
  <c r="I37" i="13" s="1"/>
  <c r="J37" i="13" s="1"/>
  <c r="C37" i="13"/>
  <c r="P36" i="13"/>
  <c r="O36" i="13"/>
  <c r="N36" i="13"/>
  <c r="M36" i="13"/>
  <c r="L36" i="13"/>
  <c r="K36" i="13"/>
  <c r="G36" i="13"/>
  <c r="E36" i="13"/>
  <c r="D36" i="13"/>
  <c r="H36" i="13" s="1"/>
  <c r="C36" i="13"/>
  <c r="P35" i="13"/>
  <c r="O35" i="13"/>
  <c r="N35" i="13"/>
  <c r="M35" i="13"/>
  <c r="L35" i="13"/>
  <c r="K35" i="13"/>
  <c r="G35" i="13"/>
  <c r="E35" i="13"/>
  <c r="D35" i="13"/>
  <c r="I35" i="13" s="1"/>
  <c r="J35" i="13" s="1"/>
  <c r="C35" i="13"/>
  <c r="P34" i="13"/>
  <c r="O34" i="13"/>
  <c r="N34" i="13"/>
  <c r="M34" i="13"/>
  <c r="L34" i="13"/>
  <c r="K34" i="13"/>
  <c r="G34" i="13"/>
  <c r="E34" i="13"/>
  <c r="D34" i="13"/>
  <c r="I34" i="13" s="1"/>
  <c r="J34" i="13" s="1"/>
  <c r="C34" i="13"/>
  <c r="P33" i="13"/>
  <c r="O33" i="13"/>
  <c r="N33" i="13"/>
  <c r="M33" i="13"/>
  <c r="L33" i="13"/>
  <c r="K33" i="13"/>
  <c r="G33" i="13"/>
  <c r="E33" i="13"/>
  <c r="D33" i="13"/>
  <c r="I33" i="13" s="1"/>
  <c r="J33" i="13" s="1"/>
  <c r="C33" i="13"/>
  <c r="P32" i="13"/>
  <c r="O32" i="13"/>
  <c r="N32" i="13"/>
  <c r="M32" i="13"/>
  <c r="L32" i="13"/>
  <c r="K32" i="13"/>
  <c r="G32" i="13"/>
  <c r="E32" i="13"/>
  <c r="D32" i="13"/>
  <c r="I32" i="13" s="1"/>
  <c r="J32" i="13" s="1"/>
  <c r="C32" i="13"/>
  <c r="P31" i="13"/>
  <c r="O31" i="13"/>
  <c r="N31" i="13"/>
  <c r="M31" i="13"/>
  <c r="L31" i="13"/>
  <c r="K31" i="13"/>
  <c r="G31" i="13"/>
  <c r="E31" i="13"/>
  <c r="D31" i="13"/>
  <c r="I31" i="13" s="1"/>
  <c r="J31" i="13" s="1"/>
  <c r="C31" i="13"/>
  <c r="P30" i="13"/>
  <c r="O30" i="13"/>
  <c r="N30" i="13"/>
  <c r="M30" i="13"/>
  <c r="L30" i="13"/>
  <c r="K30" i="13"/>
  <c r="G30" i="13"/>
  <c r="E30" i="13"/>
  <c r="D30" i="13"/>
  <c r="H30" i="13" s="1"/>
  <c r="C30" i="13"/>
  <c r="P29" i="13"/>
  <c r="O29" i="13"/>
  <c r="N29" i="13"/>
  <c r="M29" i="13"/>
  <c r="L29" i="13"/>
  <c r="K29" i="13"/>
  <c r="G29" i="13"/>
  <c r="E29" i="13"/>
  <c r="D29" i="13"/>
  <c r="I29" i="13" s="1"/>
  <c r="J29" i="13" s="1"/>
  <c r="C29" i="13"/>
  <c r="P28" i="13"/>
  <c r="O28" i="13"/>
  <c r="N28" i="13"/>
  <c r="M28" i="13"/>
  <c r="L28" i="13"/>
  <c r="K28" i="13"/>
  <c r="G28" i="13"/>
  <c r="E28" i="13"/>
  <c r="D28" i="13"/>
  <c r="H28" i="13" s="1"/>
  <c r="C28" i="13"/>
  <c r="P27" i="13"/>
  <c r="O27" i="13"/>
  <c r="N27" i="13"/>
  <c r="M27" i="13"/>
  <c r="L27" i="13"/>
  <c r="K27" i="13"/>
  <c r="G27" i="13"/>
  <c r="E27" i="13"/>
  <c r="D27" i="13"/>
  <c r="I27" i="13" s="1"/>
  <c r="J27" i="13" s="1"/>
  <c r="C27" i="13"/>
  <c r="P26" i="13"/>
  <c r="O26" i="13"/>
  <c r="N26" i="13"/>
  <c r="M26" i="13"/>
  <c r="L26" i="13"/>
  <c r="K26" i="13"/>
  <c r="G26" i="13"/>
  <c r="E26" i="13"/>
  <c r="D26" i="13"/>
  <c r="I26" i="13" s="1"/>
  <c r="J26" i="13" s="1"/>
  <c r="C26" i="13"/>
  <c r="P25" i="13"/>
  <c r="O25" i="13"/>
  <c r="N25" i="13"/>
  <c r="M25" i="13"/>
  <c r="L25" i="13"/>
  <c r="K25" i="13"/>
  <c r="G25" i="13"/>
  <c r="E25" i="13"/>
  <c r="D25" i="13"/>
  <c r="I25" i="13" s="1"/>
  <c r="J25" i="13" s="1"/>
  <c r="C25" i="13"/>
  <c r="P24" i="13"/>
  <c r="O24" i="13"/>
  <c r="N24" i="13"/>
  <c r="M24" i="13"/>
  <c r="L24" i="13"/>
  <c r="K24" i="13"/>
  <c r="G24" i="13"/>
  <c r="E24" i="13"/>
  <c r="D24" i="13"/>
  <c r="I24" i="13" s="1"/>
  <c r="J24" i="13" s="1"/>
  <c r="C24" i="13"/>
  <c r="P23" i="13"/>
  <c r="O23" i="13"/>
  <c r="N23" i="13"/>
  <c r="M23" i="13"/>
  <c r="L23" i="13"/>
  <c r="K23" i="13"/>
  <c r="G23" i="13"/>
  <c r="E23" i="13"/>
  <c r="D23" i="13"/>
  <c r="I23" i="13" s="1"/>
  <c r="J23" i="13" s="1"/>
  <c r="C23" i="13"/>
  <c r="P22" i="13"/>
  <c r="O22" i="13"/>
  <c r="N22" i="13"/>
  <c r="M22" i="13"/>
  <c r="L22" i="13"/>
  <c r="K22" i="13"/>
  <c r="G22" i="13"/>
  <c r="E22" i="13"/>
  <c r="D22" i="13"/>
  <c r="H22" i="13" s="1"/>
  <c r="C22" i="13"/>
  <c r="P21" i="13"/>
  <c r="O21" i="13"/>
  <c r="N21" i="13"/>
  <c r="M21" i="13"/>
  <c r="L21" i="13"/>
  <c r="K21" i="13"/>
  <c r="G21" i="13"/>
  <c r="E21" i="13"/>
  <c r="D21" i="13"/>
  <c r="I21" i="13" s="1"/>
  <c r="J21" i="13" s="1"/>
  <c r="C21" i="13"/>
  <c r="P20" i="13"/>
  <c r="O20" i="13"/>
  <c r="N20" i="13"/>
  <c r="M20" i="13"/>
  <c r="L20" i="13"/>
  <c r="K20" i="13"/>
  <c r="G20" i="13"/>
  <c r="E20" i="13"/>
  <c r="D20" i="13"/>
  <c r="H20" i="13" s="1"/>
  <c r="C20" i="13"/>
  <c r="P19" i="13"/>
  <c r="O19" i="13"/>
  <c r="N19" i="13"/>
  <c r="M19" i="13"/>
  <c r="L19" i="13"/>
  <c r="K19" i="13"/>
  <c r="G19" i="13"/>
  <c r="E19" i="13"/>
  <c r="D19" i="13"/>
  <c r="I19" i="13" s="1"/>
  <c r="J19" i="13" s="1"/>
  <c r="C19" i="13"/>
  <c r="P18" i="13"/>
  <c r="O18" i="13"/>
  <c r="N18" i="13"/>
  <c r="M18" i="13"/>
  <c r="L18" i="13"/>
  <c r="K18" i="13"/>
  <c r="G18" i="13"/>
  <c r="E18" i="13"/>
  <c r="D18" i="13"/>
  <c r="I18" i="13" s="1"/>
  <c r="J18" i="13" s="1"/>
  <c r="C18" i="13"/>
  <c r="P17" i="13"/>
  <c r="O17" i="13"/>
  <c r="N17" i="13"/>
  <c r="M17" i="13"/>
  <c r="L17" i="13"/>
  <c r="K17" i="13"/>
  <c r="G17" i="13"/>
  <c r="E17" i="13"/>
  <c r="D17" i="13"/>
  <c r="I17" i="13" s="1"/>
  <c r="J17" i="13" s="1"/>
  <c r="C17" i="13"/>
  <c r="P16" i="13"/>
  <c r="O16" i="13"/>
  <c r="N16" i="13"/>
  <c r="M16" i="13"/>
  <c r="L16" i="13"/>
  <c r="K16" i="13"/>
  <c r="G16" i="13"/>
  <c r="E16" i="13"/>
  <c r="D16" i="13"/>
  <c r="I16" i="13" s="1"/>
  <c r="J16" i="13" s="1"/>
  <c r="C16" i="13"/>
  <c r="P15" i="13"/>
  <c r="O15" i="13"/>
  <c r="N15" i="13"/>
  <c r="M15" i="13"/>
  <c r="L15" i="13"/>
  <c r="K15" i="13"/>
  <c r="G15" i="13"/>
  <c r="E15" i="13"/>
  <c r="D15" i="13"/>
  <c r="I15" i="13" s="1"/>
  <c r="J15" i="13" s="1"/>
  <c r="C15" i="13"/>
  <c r="P14" i="13"/>
  <c r="O14" i="13"/>
  <c r="N14" i="13"/>
  <c r="M14" i="13"/>
  <c r="L14" i="13"/>
  <c r="K14" i="13"/>
  <c r="G14" i="13"/>
  <c r="E14" i="13"/>
  <c r="D14" i="13"/>
  <c r="H14" i="13" s="1"/>
  <c r="C14" i="13"/>
  <c r="P13" i="13"/>
  <c r="O13" i="13"/>
  <c r="N13" i="13"/>
  <c r="M13" i="13"/>
  <c r="L13" i="13"/>
  <c r="K13" i="13"/>
  <c r="G13" i="13"/>
  <c r="E13" i="13"/>
  <c r="D13" i="13"/>
  <c r="I13" i="13" s="1"/>
  <c r="J13" i="13" s="1"/>
  <c r="P12" i="13"/>
  <c r="O12" i="13"/>
  <c r="N12" i="13"/>
  <c r="M12" i="13"/>
  <c r="L12" i="13"/>
  <c r="K12" i="13"/>
  <c r="G12" i="13"/>
  <c r="E12" i="13"/>
  <c r="D12" i="13"/>
  <c r="H12" i="13" s="1"/>
  <c r="P11" i="13"/>
  <c r="O11" i="13"/>
  <c r="N11" i="13"/>
  <c r="M11" i="13"/>
  <c r="L11" i="13"/>
  <c r="K11" i="13"/>
  <c r="G11" i="13"/>
  <c r="D11" i="13"/>
  <c r="I11" i="13" s="1"/>
  <c r="J11" i="13" s="1"/>
  <c r="C11" i="13"/>
  <c r="L22" i="12"/>
  <c r="J22" i="12"/>
  <c r="H22" i="12"/>
  <c r="G22" i="12"/>
  <c r="F22" i="12"/>
  <c r="L21" i="12"/>
  <c r="J21" i="12"/>
  <c r="I21" i="12"/>
  <c r="H21" i="12"/>
  <c r="G21" i="12"/>
  <c r="F21" i="12"/>
  <c r="L20" i="12"/>
  <c r="J20" i="12"/>
  <c r="I20" i="12"/>
  <c r="H20" i="12"/>
  <c r="G20" i="12"/>
  <c r="F20" i="12"/>
  <c r="L19" i="12"/>
  <c r="I19" i="12"/>
  <c r="H19" i="12"/>
  <c r="G19" i="12"/>
  <c r="F19" i="12"/>
  <c r="L16" i="12"/>
  <c r="J16" i="12"/>
  <c r="I16" i="12"/>
  <c r="H16" i="12"/>
  <c r="G16" i="12"/>
  <c r="F16" i="12"/>
  <c r="E16" i="12"/>
  <c r="D16" i="12"/>
  <c r="C16" i="12"/>
  <c r="L15" i="12"/>
  <c r="J15" i="12"/>
  <c r="I15" i="12"/>
  <c r="H15" i="12"/>
  <c r="G15" i="12"/>
  <c r="F15" i="12"/>
  <c r="E15" i="12"/>
  <c r="D15" i="12"/>
  <c r="C15" i="12"/>
  <c r="L14" i="12"/>
  <c r="J14" i="12"/>
  <c r="I14" i="12"/>
  <c r="H14" i="12"/>
  <c r="G14" i="12"/>
  <c r="F14" i="12"/>
  <c r="E14" i="12"/>
  <c r="D14" i="12"/>
  <c r="C14" i="12"/>
  <c r="L13" i="12"/>
  <c r="I13" i="12"/>
  <c r="H13" i="12"/>
  <c r="G13" i="12"/>
  <c r="F13" i="12"/>
  <c r="E13" i="12"/>
  <c r="D13" i="12"/>
  <c r="C13" i="12"/>
  <c r="L12" i="12"/>
  <c r="J12" i="12"/>
  <c r="H12" i="12"/>
  <c r="G12" i="12"/>
  <c r="F12" i="12"/>
  <c r="E12" i="12"/>
  <c r="D12" i="12"/>
  <c r="C12" i="12"/>
  <c r="L11" i="12"/>
  <c r="J11" i="12"/>
  <c r="I11" i="12"/>
  <c r="H11" i="12"/>
  <c r="G11" i="12"/>
  <c r="F11" i="12"/>
  <c r="E11" i="12"/>
  <c r="D11" i="12"/>
  <c r="C11" i="12"/>
  <c r="M14" i="11"/>
  <c r="K14" i="11"/>
  <c r="J14" i="11"/>
  <c r="I14" i="11"/>
  <c r="H14" i="11"/>
  <c r="G14" i="11"/>
  <c r="F14" i="11"/>
  <c r="E14" i="11"/>
  <c r="M13" i="11"/>
  <c r="K13" i="11"/>
  <c r="J13" i="11"/>
  <c r="I13" i="11"/>
  <c r="H13" i="11"/>
  <c r="G13" i="11"/>
  <c r="F13" i="11"/>
  <c r="E13" i="11"/>
  <c r="C13" i="11"/>
  <c r="M12" i="11"/>
  <c r="K12" i="11"/>
  <c r="J12" i="11"/>
  <c r="I12" i="11"/>
  <c r="H12" i="11"/>
  <c r="G12" i="11"/>
  <c r="F12" i="11"/>
  <c r="E12" i="11"/>
  <c r="M11" i="11"/>
  <c r="K11" i="11"/>
  <c r="J11" i="11"/>
  <c r="I11" i="11"/>
  <c r="H11" i="11"/>
  <c r="G11" i="11"/>
  <c r="F11" i="11"/>
  <c r="E11" i="11"/>
  <c r="L28" i="10"/>
  <c r="J28" i="10"/>
  <c r="I28" i="10"/>
  <c r="C28" i="10"/>
  <c r="L24" i="10"/>
  <c r="J24" i="10"/>
  <c r="H24" i="10"/>
  <c r="G24" i="10"/>
  <c r="F24" i="10"/>
  <c r="E24" i="10"/>
  <c r="D24" i="10"/>
  <c r="L23" i="10"/>
  <c r="J23" i="10"/>
  <c r="I23" i="10"/>
  <c r="H23" i="10"/>
  <c r="G23" i="10"/>
  <c r="F23" i="10"/>
  <c r="E23" i="10"/>
  <c r="D23" i="10"/>
  <c r="L22" i="10"/>
  <c r="J22" i="10"/>
  <c r="I22" i="10"/>
  <c r="H22" i="10"/>
  <c r="G22" i="10"/>
  <c r="F22" i="10"/>
  <c r="E22" i="10"/>
  <c r="D22" i="10"/>
  <c r="L18" i="10"/>
  <c r="I18" i="10"/>
  <c r="H18" i="10"/>
  <c r="G18" i="10"/>
  <c r="F18" i="10"/>
  <c r="D18" i="10"/>
  <c r="C18" i="10"/>
  <c r="L16" i="10"/>
  <c r="K16" i="10"/>
  <c r="J16" i="10"/>
  <c r="I16" i="10"/>
  <c r="H16" i="10"/>
  <c r="G16" i="10"/>
  <c r="F16" i="10"/>
  <c r="E16" i="10"/>
  <c r="D16" i="10"/>
  <c r="C16" i="10"/>
  <c r="L14" i="10"/>
  <c r="J14" i="10"/>
  <c r="I14" i="10"/>
  <c r="H14" i="10"/>
  <c r="G14" i="10"/>
  <c r="F14" i="10"/>
  <c r="E14" i="10"/>
  <c r="D14" i="10"/>
  <c r="C14" i="10"/>
  <c r="L12" i="10"/>
  <c r="J12" i="10"/>
  <c r="I12" i="10"/>
  <c r="H12" i="10"/>
  <c r="G12" i="10"/>
  <c r="F12" i="10"/>
  <c r="E12" i="10"/>
  <c r="D12" i="10"/>
  <c r="C12" i="10"/>
  <c r="J11" i="10"/>
  <c r="I11" i="10"/>
  <c r="H11" i="10"/>
  <c r="G11" i="10"/>
  <c r="F11" i="10"/>
  <c r="E11" i="10"/>
  <c r="D11" i="10"/>
  <c r="C11" i="10"/>
  <c r="M18" i="9"/>
  <c r="K18" i="9"/>
  <c r="J18" i="9"/>
  <c r="H18" i="9"/>
  <c r="G18" i="9"/>
  <c r="F18" i="9"/>
  <c r="E18" i="9"/>
  <c r="D18" i="9"/>
  <c r="M17" i="9"/>
  <c r="K17" i="9"/>
  <c r="J17" i="9"/>
  <c r="H17" i="9"/>
  <c r="G17" i="9"/>
  <c r="F17" i="9"/>
  <c r="E17" i="9"/>
  <c r="D17" i="9"/>
  <c r="M16" i="9"/>
  <c r="J16" i="9"/>
  <c r="H16" i="9"/>
  <c r="G16" i="9"/>
  <c r="F16" i="9"/>
  <c r="E16" i="9"/>
  <c r="D16" i="9"/>
  <c r="M15" i="9"/>
  <c r="K15" i="9"/>
  <c r="J15" i="9"/>
  <c r="H15" i="9"/>
  <c r="G15" i="9"/>
  <c r="F15" i="9"/>
  <c r="E15" i="9"/>
  <c r="D15" i="9"/>
  <c r="M14" i="9"/>
  <c r="K14" i="9"/>
  <c r="J14" i="9"/>
  <c r="H14" i="9"/>
  <c r="G14" i="9"/>
  <c r="F14" i="9"/>
  <c r="E14" i="9"/>
  <c r="D14" i="9"/>
  <c r="M13" i="9"/>
  <c r="K13" i="9"/>
  <c r="J13" i="9"/>
  <c r="H13" i="9"/>
  <c r="G13" i="9"/>
  <c r="F13" i="9"/>
  <c r="E13" i="9"/>
  <c r="D13" i="9"/>
  <c r="M12" i="9"/>
  <c r="J12" i="9"/>
  <c r="H12" i="9"/>
  <c r="G12" i="9"/>
  <c r="F12" i="9"/>
  <c r="E12" i="9"/>
  <c r="D12" i="9"/>
  <c r="M11" i="9"/>
  <c r="L11" i="9"/>
  <c r="K11" i="9"/>
  <c r="H11" i="9"/>
  <c r="G11" i="9"/>
  <c r="F11" i="9"/>
  <c r="E11" i="9"/>
  <c r="D11" i="9"/>
  <c r="C11" i="9"/>
  <c r="L16" i="8"/>
  <c r="J16" i="8"/>
  <c r="I16" i="8"/>
  <c r="H16" i="8"/>
  <c r="G16" i="8"/>
  <c r="F16" i="8"/>
  <c r="E16" i="8"/>
  <c r="D16" i="8"/>
  <c r="L15" i="8"/>
  <c r="J15" i="8"/>
  <c r="I15" i="8"/>
  <c r="H15" i="8"/>
  <c r="G15" i="8"/>
  <c r="F15" i="8"/>
  <c r="E15" i="8"/>
  <c r="D15" i="8"/>
  <c r="L14" i="8"/>
  <c r="J14" i="8"/>
  <c r="I14" i="8"/>
  <c r="H14" i="8"/>
  <c r="G14" i="8"/>
  <c r="F14" i="8"/>
  <c r="E14" i="8"/>
  <c r="D14" i="8"/>
  <c r="L13" i="8"/>
  <c r="J13" i="8"/>
  <c r="I13" i="8"/>
  <c r="H13" i="8"/>
  <c r="G13" i="8"/>
  <c r="F13" i="8"/>
  <c r="E13" i="8"/>
  <c r="D13" i="8"/>
  <c r="L12" i="8"/>
  <c r="J12" i="8"/>
  <c r="I12" i="8"/>
  <c r="H12" i="8"/>
  <c r="G12" i="8"/>
  <c r="F12" i="8"/>
  <c r="E12" i="8"/>
  <c r="D12" i="8"/>
  <c r="L11" i="8"/>
  <c r="I11" i="8"/>
  <c r="H11" i="8"/>
  <c r="G11" i="8"/>
  <c r="F11" i="8"/>
  <c r="E11" i="8"/>
  <c r="D11" i="8"/>
  <c r="O21" i="7"/>
  <c r="M21" i="7"/>
  <c r="L21" i="7"/>
  <c r="O17" i="7"/>
  <c r="M17" i="7"/>
  <c r="L17" i="7"/>
  <c r="I17" i="7"/>
  <c r="H17" i="7"/>
  <c r="G17" i="7"/>
  <c r="F17" i="7"/>
  <c r="E17" i="7"/>
  <c r="O16" i="7"/>
  <c r="M16" i="7"/>
  <c r="L16" i="7"/>
  <c r="I16" i="7"/>
  <c r="H16" i="7"/>
  <c r="G16" i="7"/>
  <c r="F16" i="7"/>
  <c r="E16" i="7"/>
  <c r="O15" i="7"/>
  <c r="M15" i="7"/>
  <c r="L15" i="7"/>
  <c r="I15" i="7"/>
  <c r="H15" i="7"/>
  <c r="G15" i="7"/>
  <c r="F15" i="7"/>
  <c r="E15" i="7"/>
  <c r="O14" i="7"/>
  <c r="L14" i="7"/>
  <c r="I14" i="7"/>
  <c r="H14" i="7"/>
  <c r="G14" i="7"/>
  <c r="F14" i="7"/>
  <c r="E14" i="7"/>
  <c r="O13" i="7"/>
  <c r="M13" i="7"/>
  <c r="L13" i="7"/>
  <c r="I13" i="7"/>
  <c r="H13" i="7"/>
  <c r="G13" i="7"/>
  <c r="F13" i="7"/>
  <c r="E13" i="7"/>
  <c r="O12" i="7"/>
  <c r="M12" i="7"/>
  <c r="L12" i="7"/>
  <c r="I12" i="7"/>
  <c r="H12" i="7"/>
  <c r="G12" i="7"/>
  <c r="F12" i="7"/>
  <c r="E12" i="7"/>
  <c r="C12" i="7"/>
  <c r="O11" i="7"/>
  <c r="M11" i="7"/>
  <c r="L11" i="7"/>
  <c r="I11" i="7"/>
  <c r="H11" i="7"/>
  <c r="G11" i="7"/>
  <c r="F11" i="7"/>
  <c r="E11" i="7"/>
  <c r="C11" i="7"/>
  <c r="N18" i="6"/>
  <c r="L18" i="6"/>
  <c r="N17" i="6"/>
  <c r="L17" i="6"/>
  <c r="N16" i="6"/>
  <c r="L16" i="6"/>
  <c r="N15" i="6"/>
  <c r="R43" i="5"/>
  <c r="P43" i="5"/>
  <c r="O43" i="5"/>
  <c r="I43" i="5"/>
  <c r="H43" i="5"/>
  <c r="G43" i="5"/>
  <c r="F43" i="5"/>
  <c r="E43" i="5"/>
  <c r="C43" i="5"/>
  <c r="Z42" i="5"/>
  <c r="X42" i="5"/>
  <c r="W42" i="5"/>
  <c r="V42" i="5"/>
  <c r="U42" i="5"/>
  <c r="R42" i="5"/>
  <c r="P42" i="5"/>
  <c r="O42" i="5"/>
  <c r="I42" i="5"/>
  <c r="H42" i="5"/>
  <c r="G42" i="5"/>
  <c r="F42" i="5"/>
  <c r="E42" i="5"/>
  <c r="C42" i="5"/>
  <c r="Z41" i="5"/>
  <c r="X41" i="5"/>
  <c r="W41" i="5"/>
  <c r="V41" i="5"/>
  <c r="U41" i="5"/>
  <c r="R41" i="5"/>
  <c r="O41" i="5"/>
  <c r="I41" i="5"/>
  <c r="H41" i="5"/>
  <c r="G41" i="5"/>
  <c r="F41" i="5"/>
  <c r="E41" i="5"/>
  <c r="Z40" i="5"/>
  <c r="X40" i="5"/>
  <c r="W40" i="5"/>
  <c r="V40" i="5"/>
  <c r="U40" i="5"/>
  <c r="R40" i="5"/>
  <c r="P40" i="5"/>
  <c r="O40" i="5"/>
  <c r="I40" i="5"/>
  <c r="H40" i="5"/>
  <c r="G40" i="5"/>
  <c r="F40" i="5"/>
  <c r="E40" i="5"/>
  <c r="Z39" i="5"/>
  <c r="X39" i="5"/>
  <c r="W39" i="5"/>
  <c r="V39" i="5"/>
  <c r="U39" i="5"/>
  <c r="R39" i="5"/>
  <c r="O39" i="5"/>
  <c r="I39" i="5"/>
  <c r="H39" i="5"/>
  <c r="G39" i="5"/>
  <c r="F39" i="5"/>
  <c r="E39" i="5"/>
  <c r="C39" i="5"/>
  <c r="Z38" i="5"/>
  <c r="W38" i="5"/>
  <c r="V38" i="5"/>
  <c r="U38" i="5"/>
  <c r="R38" i="5"/>
  <c r="P38" i="5"/>
  <c r="O38" i="5"/>
  <c r="I38" i="5"/>
  <c r="H38" i="5"/>
  <c r="G38" i="5"/>
  <c r="F38" i="5"/>
  <c r="E38" i="5"/>
  <c r="C38" i="5"/>
  <c r="Z37" i="5"/>
  <c r="Y37" i="5"/>
  <c r="X37" i="5"/>
  <c r="V37" i="5"/>
  <c r="U37" i="5"/>
  <c r="R37" i="5"/>
  <c r="O37" i="5"/>
  <c r="I37" i="5"/>
  <c r="H37" i="5"/>
  <c r="G37" i="5"/>
  <c r="F37" i="5"/>
  <c r="E37" i="5"/>
  <c r="C37" i="5"/>
  <c r="Z36" i="5"/>
  <c r="X36" i="5"/>
  <c r="W36" i="5"/>
  <c r="V36" i="5"/>
  <c r="U36" i="5"/>
  <c r="R36" i="5"/>
  <c r="P36" i="5"/>
  <c r="O36" i="5"/>
  <c r="I36" i="5"/>
  <c r="H36" i="5"/>
  <c r="G36" i="5"/>
  <c r="F36" i="5"/>
  <c r="E36" i="5"/>
  <c r="Z35" i="5"/>
  <c r="X35" i="5"/>
  <c r="W35" i="5"/>
  <c r="V35" i="5"/>
  <c r="U35" i="5"/>
  <c r="R35" i="5"/>
  <c r="O35" i="5"/>
  <c r="I35" i="5"/>
  <c r="H35" i="5"/>
  <c r="G35" i="5"/>
  <c r="F35" i="5"/>
  <c r="E35" i="5"/>
  <c r="C35" i="5"/>
  <c r="Z34" i="5"/>
  <c r="W34" i="5"/>
  <c r="V34" i="5"/>
  <c r="U34" i="5"/>
  <c r="R34" i="5"/>
  <c r="P34" i="5"/>
  <c r="O34" i="5"/>
  <c r="I34" i="5"/>
  <c r="H34" i="5"/>
  <c r="G34" i="5"/>
  <c r="F34" i="5"/>
  <c r="E34" i="5"/>
  <c r="Z33" i="5"/>
  <c r="X33" i="5"/>
  <c r="W33" i="5"/>
  <c r="V33" i="5"/>
  <c r="U33" i="5"/>
  <c r="R33" i="5"/>
  <c r="O33" i="5"/>
  <c r="I33" i="5"/>
  <c r="H33" i="5"/>
  <c r="G33" i="5"/>
  <c r="F33" i="5"/>
  <c r="E33" i="5"/>
  <c r="Z32" i="5"/>
  <c r="X32" i="5"/>
  <c r="W32" i="5"/>
  <c r="V32" i="5"/>
  <c r="U32" i="5"/>
  <c r="R32" i="5"/>
  <c r="P32" i="5"/>
  <c r="O32" i="5"/>
  <c r="I32" i="5"/>
  <c r="H32" i="5"/>
  <c r="G32" i="5"/>
  <c r="F32" i="5"/>
  <c r="E32" i="5"/>
  <c r="Z31" i="5"/>
  <c r="X31" i="5"/>
  <c r="W31" i="5"/>
  <c r="V31" i="5"/>
  <c r="U31" i="5"/>
  <c r="R31" i="5"/>
  <c r="O31" i="5"/>
  <c r="I31" i="5"/>
  <c r="H31" i="5"/>
  <c r="G31" i="5"/>
  <c r="F31" i="5"/>
  <c r="E31" i="5"/>
  <c r="C31" i="5"/>
  <c r="Z30" i="5"/>
  <c r="W30" i="5"/>
  <c r="V30" i="5"/>
  <c r="U30" i="5"/>
  <c r="R30" i="5"/>
  <c r="P30" i="5"/>
  <c r="O30" i="5"/>
  <c r="I30" i="5"/>
  <c r="H30" i="5"/>
  <c r="G30" i="5"/>
  <c r="F30" i="5"/>
  <c r="E30" i="5"/>
  <c r="C30" i="5"/>
  <c r="Z29" i="5"/>
  <c r="X29" i="5"/>
  <c r="V29" i="5"/>
  <c r="U29" i="5"/>
  <c r="R29" i="5"/>
  <c r="O29" i="5"/>
  <c r="I29" i="5"/>
  <c r="H29" i="5"/>
  <c r="G29" i="5"/>
  <c r="F29" i="5"/>
  <c r="E29" i="5"/>
  <c r="Z28" i="5"/>
  <c r="X28" i="5"/>
  <c r="W28" i="5"/>
  <c r="V28" i="5"/>
  <c r="U28" i="5"/>
  <c r="R28" i="5"/>
  <c r="P28" i="5"/>
  <c r="O28" i="5"/>
  <c r="I28" i="5"/>
  <c r="H28" i="5"/>
  <c r="G28" i="5"/>
  <c r="F28" i="5"/>
  <c r="E28" i="5"/>
  <c r="Z27" i="5"/>
  <c r="X27" i="5"/>
  <c r="W27" i="5"/>
  <c r="V27" i="5"/>
  <c r="U27" i="5"/>
  <c r="Z26" i="5"/>
  <c r="X26" i="5"/>
  <c r="W26" i="5"/>
  <c r="V26" i="5"/>
  <c r="U26" i="5"/>
  <c r="R26" i="5"/>
  <c r="P26" i="5"/>
  <c r="O26" i="5"/>
  <c r="I26" i="5"/>
  <c r="H26" i="5"/>
  <c r="G26" i="5"/>
  <c r="F26" i="5"/>
  <c r="E26" i="5"/>
  <c r="Z25" i="5"/>
  <c r="X25" i="5"/>
  <c r="W25" i="5"/>
  <c r="V25" i="5"/>
  <c r="U25" i="5"/>
  <c r="R25" i="5"/>
  <c r="P25" i="5"/>
  <c r="O25" i="5"/>
  <c r="I25" i="5"/>
  <c r="H25" i="5"/>
  <c r="G25" i="5"/>
  <c r="F25" i="5"/>
  <c r="E25" i="5"/>
  <c r="Z24" i="5"/>
  <c r="X24" i="5"/>
  <c r="W24" i="5"/>
  <c r="V24" i="5"/>
  <c r="U24" i="5"/>
  <c r="R24" i="5"/>
  <c r="P24" i="5"/>
  <c r="I24" i="5"/>
  <c r="H24" i="5"/>
  <c r="G24" i="5"/>
  <c r="F24" i="5"/>
  <c r="E24" i="5"/>
  <c r="Z23" i="5"/>
  <c r="X23" i="5"/>
  <c r="W23" i="5"/>
  <c r="V23" i="5"/>
  <c r="U23" i="5"/>
  <c r="R23" i="5"/>
  <c r="P23" i="5"/>
  <c r="O23" i="5"/>
  <c r="I23" i="5"/>
  <c r="H23" i="5"/>
  <c r="G23" i="5"/>
  <c r="F23" i="5"/>
  <c r="E23" i="5"/>
  <c r="Z22" i="5"/>
  <c r="W22" i="5"/>
  <c r="V22" i="5"/>
  <c r="U22" i="5"/>
  <c r="R22" i="5"/>
  <c r="P22" i="5"/>
  <c r="O22" i="5"/>
  <c r="I22" i="5"/>
  <c r="H22" i="5"/>
  <c r="G22" i="5"/>
  <c r="F22" i="5"/>
  <c r="E22" i="5"/>
  <c r="Z21" i="5"/>
  <c r="X21" i="5"/>
  <c r="V21" i="5"/>
  <c r="U21" i="5"/>
  <c r="R21" i="5"/>
  <c r="P21" i="5"/>
  <c r="O21" i="5"/>
  <c r="I21" i="5"/>
  <c r="H21" i="5"/>
  <c r="G21" i="5"/>
  <c r="F21" i="5"/>
  <c r="E21" i="5"/>
  <c r="Z20" i="5"/>
  <c r="X20" i="5"/>
  <c r="W20" i="5"/>
  <c r="V20" i="5"/>
  <c r="U20" i="5"/>
  <c r="R20" i="5"/>
  <c r="P20" i="5"/>
  <c r="I20" i="5"/>
  <c r="H20" i="5"/>
  <c r="G20" i="5"/>
  <c r="F20" i="5"/>
  <c r="E20" i="5"/>
  <c r="Z19" i="5"/>
  <c r="X19" i="5"/>
  <c r="W19" i="5"/>
  <c r="V19" i="5"/>
  <c r="U19" i="5"/>
  <c r="R19" i="5"/>
  <c r="P19" i="5"/>
  <c r="O19" i="5"/>
  <c r="I19" i="5"/>
  <c r="H19" i="5"/>
  <c r="G19" i="5"/>
  <c r="F19" i="5"/>
  <c r="E19" i="5"/>
  <c r="Z18" i="5"/>
  <c r="X18" i="5"/>
  <c r="W18" i="5"/>
  <c r="V18" i="5"/>
  <c r="U18" i="5"/>
  <c r="R18" i="5"/>
  <c r="P18" i="5"/>
  <c r="O18" i="5"/>
  <c r="I18" i="5"/>
  <c r="H18" i="5"/>
  <c r="G18" i="5"/>
  <c r="F18" i="5"/>
  <c r="E18" i="5"/>
  <c r="Z17" i="5"/>
  <c r="X17" i="5"/>
  <c r="W17" i="5"/>
  <c r="V17" i="5"/>
  <c r="U17" i="5"/>
  <c r="R17" i="5"/>
  <c r="P17" i="5"/>
  <c r="O17" i="5"/>
  <c r="I17" i="5"/>
  <c r="H17" i="5"/>
  <c r="G17" i="5"/>
  <c r="F17" i="5"/>
  <c r="E17" i="5"/>
  <c r="Z16" i="5"/>
  <c r="X16" i="5"/>
  <c r="W16" i="5"/>
  <c r="V16" i="5"/>
  <c r="U16" i="5"/>
  <c r="R16" i="5"/>
  <c r="P16" i="5"/>
  <c r="I16" i="5"/>
  <c r="H16" i="5"/>
  <c r="G16" i="5"/>
  <c r="F16" i="5"/>
  <c r="E16" i="5"/>
  <c r="Z15" i="5"/>
  <c r="X15" i="5"/>
  <c r="W15" i="5"/>
  <c r="V15" i="5"/>
  <c r="U15" i="5"/>
  <c r="R15" i="5"/>
  <c r="P15" i="5"/>
  <c r="O15" i="5"/>
  <c r="I15" i="5"/>
  <c r="H15" i="5"/>
  <c r="G15" i="5"/>
  <c r="F15" i="5"/>
  <c r="E15" i="5"/>
  <c r="Z14" i="5"/>
  <c r="W14" i="5"/>
  <c r="V14" i="5"/>
  <c r="U14" i="5"/>
  <c r="R14" i="5"/>
  <c r="P14" i="5"/>
  <c r="O14" i="5"/>
  <c r="I14" i="5"/>
  <c r="H14" i="5"/>
  <c r="G14" i="5"/>
  <c r="F14" i="5"/>
  <c r="E14" i="5"/>
  <c r="Z13" i="5"/>
  <c r="X13" i="5"/>
  <c r="W13" i="5"/>
  <c r="V13" i="5"/>
  <c r="U13" i="5"/>
  <c r="R13" i="5"/>
  <c r="P13" i="5"/>
  <c r="O13" i="5"/>
  <c r="I13" i="5"/>
  <c r="H13" i="5"/>
  <c r="G13" i="5"/>
  <c r="F13" i="5"/>
  <c r="E13" i="5"/>
  <c r="Z12" i="5"/>
  <c r="X12" i="5"/>
  <c r="W12" i="5"/>
  <c r="V12" i="5"/>
  <c r="U12" i="5"/>
  <c r="R12" i="5"/>
  <c r="P12" i="5"/>
  <c r="O12" i="5"/>
  <c r="I12" i="5"/>
  <c r="H12" i="5"/>
  <c r="G12" i="5"/>
  <c r="F12" i="5"/>
  <c r="E12" i="5"/>
  <c r="Z11" i="5"/>
  <c r="X11" i="5"/>
  <c r="W11" i="5"/>
  <c r="V11" i="5"/>
  <c r="U11" i="5"/>
  <c r="R11" i="5"/>
  <c r="P11" i="5"/>
  <c r="O11" i="5"/>
  <c r="I11" i="5"/>
  <c r="H11" i="5"/>
  <c r="G11" i="5"/>
  <c r="F11" i="5"/>
  <c r="E11" i="5"/>
  <c r="L39" i="4"/>
  <c r="J39" i="4"/>
  <c r="F39" i="4"/>
  <c r="E39" i="4"/>
  <c r="D39" i="4"/>
  <c r="C39" i="4"/>
  <c r="L38" i="4"/>
  <c r="J38" i="4"/>
  <c r="F38" i="4"/>
  <c r="E38" i="4"/>
  <c r="D38" i="4"/>
  <c r="C38" i="4"/>
  <c r="L37" i="4"/>
  <c r="F37" i="4"/>
  <c r="E37" i="4"/>
  <c r="D37" i="4"/>
  <c r="L36" i="4"/>
  <c r="J36" i="4"/>
  <c r="F36" i="4"/>
  <c r="E36" i="4"/>
  <c r="D36" i="4"/>
  <c r="L35" i="4"/>
  <c r="J35" i="4"/>
  <c r="F35" i="4"/>
  <c r="E35" i="4"/>
  <c r="D35" i="4"/>
  <c r="C35" i="4"/>
  <c r="L34" i="4"/>
  <c r="J34" i="4"/>
  <c r="F34" i="4"/>
  <c r="E34" i="4"/>
  <c r="D34" i="4"/>
  <c r="C34" i="4"/>
  <c r="L33" i="4"/>
  <c r="F33" i="4"/>
  <c r="E33" i="4"/>
  <c r="D33" i="4"/>
  <c r="L32" i="4"/>
  <c r="J32" i="4"/>
  <c r="F32" i="4"/>
  <c r="E32" i="4"/>
  <c r="D32" i="4"/>
  <c r="L31" i="4"/>
  <c r="F31" i="4"/>
  <c r="E31" i="4"/>
  <c r="D31" i="4"/>
  <c r="C31" i="4"/>
  <c r="L30" i="4"/>
  <c r="J30" i="4"/>
  <c r="F30" i="4"/>
  <c r="E30" i="4"/>
  <c r="D30" i="4"/>
  <c r="L29" i="4"/>
  <c r="F29" i="4"/>
  <c r="E29" i="4"/>
  <c r="D29" i="4"/>
  <c r="C29" i="4"/>
  <c r="L28" i="4"/>
  <c r="J28" i="4"/>
  <c r="F28" i="4"/>
  <c r="E28" i="4"/>
  <c r="D28" i="4"/>
  <c r="L27" i="4"/>
  <c r="F27" i="4"/>
  <c r="E27" i="4"/>
  <c r="D27" i="4"/>
  <c r="C27" i="4"/>
  <c r="L26" i="4"/>
  <c r="J26" i="4"/>
  <c r="I26" i="4"/>
  <c r="H26" i="4"/>
  <c r="G26" i="4"/>
  <c r="F26" i="4"/>
  <c r="E26" i="4"/>
  <c r="D26" i="4"/>
  <c r="L24" i="4"/>
  <c r="J24" i="4"/>
  <c r="I24" i="4"/>
  <c r="H24" i="4"/>
  <c r="G24" i="4"/>
  <c r="F24" i="4"/>
  <c r="E24" i="4"/>
  <c r="D24" i="4"/>
  <c r="L23" i="4"/>
  <c r="J23" i="4"/>
  <c r="I23" i="4"/>
  <c r="H23" i="4"/>
  <c r="G23" i="4"/>
  <c r="F23" i="4"/>
  <c r="E23" i="4"/>
  <c r="D23" i="4"/>
  <c r="L22" i="4"/>
  <c r="K22" i="4"/>
  <c r="J22" i="4"/>
  <c r="H22" i="4"/>
  <c r="G22" i="4"/>
  <c r="F22" i="4"/>
  <c r="E22" i="4"/>
  <c r="D22" i="4"/>
  <c r="L21" i="4"/>
  <c r="J21" i="4"/>
  <c r="I21" i="4"/>
  <c r="H21" i="4"/>
  <c r="G21" i="4"/>
  <c r="F21" i="4"/>
  <c r="E21" i="4"/>
  <c r="D21" i="4"/>
  <c r="L20" i="4"/>
  <c r="J20" i="4"/>
  <c r="I20" i="4"/>
  <c r="H20" i="4"/>
  <c r="G20" i="4"/>
  <c r="F20" i="4"/>
  <c r="E20" i="4"/>
  <c r="D20" i="4"/>
  <c r="L19" i="4"/>
  <c r="J19" i="4"/>
  <c r="I19" i="4"/>
  <c r="H19" i="4"/>
  <c r="G19" i="4"/>
  <c r="F19" i="4"/>
  <c r="E19" i="4"/>
  <c r="D19" i="4"/>
  <c r="L18" i="4"/>
  <c r="K18" i="4"/>
  <c r="J18" i="4"/>
  <c r="H18" i="4"/>
  <c r="G18" i="4"/>
  <c r="F18" i="4"/>
  <c r="E18" i="4"/>
  <c r="D18" i="4"/>
  <c r="L17" i="4"/>
  <c r="J17" i="4"/>
  <c r="I17" i="4"/>
  <c r="H17" i="4"/>
  <c r="G17" i="4"/>
  <c r="F17" i="4"/>
  <c r="E17" i="4"/>
  <c r="D17" i="4"/>
  <c r="L16" i="4"/>
  <c r="J16" i="4"/>
  <c r="I16" i="4"/>
  <c r="H16" i="4"/>
  <c r="G16" i="4"/>
  <c r="F16" i="4"/>
  <c r="E16" i="4"/>
  <c r="D16" i="4"/>
  <c r="L15" i="4"/>
  <c r="J15" i="4"/>
  <c r="I15" i="4"/>
  <c r="H15" i="4"/>
  <c r="G15" i="4"/>
  <c r="F15" i="4"/>
  <c r="E15" i="4"/>
  <c r="D15" i="4"/>
  <c r="L14" i="4"/>
  <c r="K14" i="4"/>
  <c r="J14" i="4"/>
  <c r="H14" i="4"/>
  <c r="G14" i="4"/>
  <c r="F14" i="4"/>
  <c r="E14" i="4"/>
  <c r="D14" i="4"/>
  <c r="L13" i="4"/>
  <c r="J13" i="4"/>
  <c r="I13" i="4"/>
  <c r="H13" i="4"/>
  <c r="G13" i="4"/>
  <c r="F13" i="4"/>
  <c r="E13" i="4"/>
  <c r="D13" i="4"/>
  <c r="L12" i="4"/>
  <c r="J12" i="4"/>
  <c r="I12" i="4"/>
  <c r="H12" i="4"/>
  <c r="G12" i="4"/>
  <c r="F12" i="4"/>
  <c r="E12" i="4"/>
  <c r="D12" i="4"/>
  <c r="L11" i="4"/>
  <c r="J11" i="4"/>
  <c r="I11" i="4"/>
  <c r="H11" i="4"/>
  <c r="G11" i="4"/>
  <c r="F11" i="4"/>
  <c r="E11" i="4"/>
  <c r="D11" i="4"/>
  <c r="M39" i="3"/>
  <c r="J39" i="3"/>
  <c r="I39" i="3"/>
  <c r="H39" i="3"/>
  <c r="G39" i="3"/>
  <c r="F39" i="3"/>
  <c r="E39" i="3"/>
  <c r="M38" i="3"/>
  <c r="K38" i="3"/>
  <c r="J38" i="3"/>
  <c r="I38" i="3"/>
  <c r="H38" i="3"/>
  <c r="G38" i="3"/>
  <c r="F38" i="3"/>
  <c r="E38" i="3"/>
  <c r="C38" i="3"/>
  <c r="M37" i="3"/>
  <c r="K37" i="3"/>
  <c r="J37" i="3"/>
  <c r="I37" i="3"/>
  <c r="H37" i="3"/>
  <c r="G37" i="3"/>
  <c r="F37" i="3"/>
  <c r="E37" i="3"/>
  <c r="C37" i="3"/>
  <c r="M36" i="3"/>
  <c r="K36" i="3"/>
  <c r="J36" i="3"/>
  <c r="I36" i="3"/>
  <c r="H36" i="3"/>
  <c r="G36" i="3"/>
  <c r="F36" i="3"/>
  <c r="E36" i="3"/>
  <c r="C36" i="3"/>
  <c r="M35" i="3"/>
  <c r="J35" i="3"/>
  <c r="I35" i="3"/>
  <c r="H35" i="3"/>
  <c r="G35" i="3"/>
  <c r="F35" i="3"/>
  <c r="E35" i="3"/>
  <c r="M34" i="3"/>
  <c r="K34" i="3"/>
  <c r="J34" i="3"/>
  <c r="I34" i="3"/>
  <c r="H34" i="3"/>
  <c r="G34" i="3"/>
  <c r="F34" i="3"/>
  <c r="E34" i="3"/>
  <c r="M33" i="3"/>
  <c r="J33" i="3"/>
  <c r="I33" i="3"/>
  <c r="H33" i="3"/>
  <c r="G33" i="3"/>
  <c r="F33" i="3"/>
  <c r="E33" i="3"/>
  <c r="C33" i="3"/>
  <c r="M32" i="3"/>
  <c r="K32" i="3"/>
  <c r="J32" i="3"/>
  <c r="I32" i="3"/>
  <c r="H32" i="3"/>
  <c r="G32" i="3"/>
  <c r="F32" i="3"/>
  <c r="E32" i="3"/>
  <c r="C32" i="3"/>
  <c r="M31" i="3"/>
  <c r="K31" i="3"/>
  <c r="J31" i="3"/>
  <c r="I31" i="3"/>
  <c r="H31" i="3"/>
  <c r="G31" i="3"/>
  <c r="F31" i="3"/>
  <c r="E31" i="3"/>
  <c r="M30" i="3"/>
  <c r="K30" i="3"/>
  <c r="J30" i="3"/>
  <c r="I30" i="3"/>
  <c r="H30" i="3"/>
  <c r="G30" i="3"/>
  <c r="F30" i="3"/>
  <c r="E30" i="3"/>
  <c r="M29" i="3"/>
  <c r="J29" i="3"/>
  <c r="I29" i="3"/>
  <c r="H29" i="3"/>
  <c r="G29" i="3"/>
  <c r="F29" i="3"/>
  <c r="E29" i="3"/>
  <c r="C29" i="3"/>
  <c r="M28" i="3"/>
  <c r="K28" i="3"/>
  <c r="J28" i="3"/>
  <c r="I28" i="3"/>
  <c r="H28" i="3"/>
  <c r="G28" i="3"/>
  <c r="F28" i="3"/>
  <c r="E28" i="3"/>
  <c r="C28" i="3"/>
  <c r="M27" i="3"/>
  <c r="J27" i="3"/>
  <c r="I27" i="3"/>
  <c r="H27" i="3"/>
  <c r="G27" i="3"/>
  <c r="F27" i="3"/>
  <c r="E27" i="3"/>
  <c r="C27" i="3"/>
  <c r="M26" i="3"/>
  <c r="K26" i="3"/>
  <c r="J26" i="3"/>
  <c r="I26" i="3"/>
  <c r="H26" i="3"/>
  <c r="G26" i="3"/>
  <c r="F26" i="3"/>
  <c r="E26" i="3"/>
  <c r="M24" i="3"/>
  <c r="L24" i="3"/>
  <c r="K24" i="3"/>
  <c r="I24" i="3"/>
  <c r="H24" i="3"/>
  <c r="G24" i="3"/>
  <c r="F24" i="3"/>
  <c r="E24" i="3"/>
  <c r="M23" i="3"/>
  <c r="K23" i="3"/>
  <c r="J23" i="3"/>
  <c r="I23" i="3"/>
  <c r="H23" i="3"/>
  <c r="G23" i="3"/>
  <c r="F23" i="3"/>
  <c r="E23" i="3"/>
  <c r="M22" i="3"/>
  <c r="K22" i="3"/>
  <c r="J22" i="3"/>
  <c r="I22" i="3"/>
  <c r="H22" i="3"/>
  <c r="G22" i="3"/>
  <c r="F22" i="3"/>
  <c r="E22" i="3"/>
  <c r="C22" i="3"/>
  <c r="M21" i="3"/>
  <c r="K21" i="3"/>
  <c r="J21" i="3"/>
  <c r="I21" i="3"/>
  <c r="H21" i="3"/>
  <c r="G21" i="3"/>
  <c r="F21" i="3"/>
  <c r="E21" i="3"/>
  <c r="M20" i="3"/>
  <c r="K20" i="3"/>
  <c r="I20" i="3"/>
  <c r="H20" i="3"/>
  <c r="G20" i="3"/>
  <c r="F20" i="3"/>
  <c r="E20" i="3"/>
  <c r="M19" i="3"/>
  <c r="K19" i="3"/>
  <c r="J19" i="3"/>
  <c r="I19" i="3"/>
  <c r="H19" i="3"/>
  <c r="G19" i="3"/>
  <c r="F19" i="3"/>
  <c r="E19" i="3"/>
  <c r="M18" i="3"/>
  <c r="K18" i="3"/>
  <c r="J18" i="3"/>
  <c r="I18" i="3"/>
  <c r="H18" i="3"/>
  <c r="G18" i="3"/>
  <c r="F18" i="3"/>
  <c r="E18" i="3"/>
  <c r="C18" i="3"/>
  <c r="M17" i="3"/>
  <c r="K17" i="3"/>
  <c r="J17" i="3"/>
  <c r="I17" i="3"/>
  <c r="H17" i="3"/>
  <c r="G17" i="3"/>
  <c r="F17" i="3"/>
  <c r="E17" i="3"/>
  <c r="M16" i="3"/>
  <c r="K16" i="3"/>
  <c r="I16" i="3"/>
  <c r="H16" i="3"/>
  <c r="G16" i="3"/>
  <c r="F16" i="3"/>
  <c r="E16" i="3"/>
  <c r="M15" i="3"/>
  <c r="K15" i="3"/>
  <c r="J15" i="3"/>
  <c r="I15" i="3"/>
  <c r="H15" i="3"/>
  <c r="G15" i="3"/>
  <c r="F15" i="3"/>
  <c r="E15" i="3"/>
  <c r="M14" i="3"/>
  <c r="K14" i="3"/>
  <c r="J14" i="3"/>
  <c r="I14" i="3"/>
  <c r="H14" i="3"/>
  <c r="G14" i="3"/>
  <c r="F14" i="3"/>
  <c r="E14" i="3"/>
  <c r="C14" i="3"/>
  <c r="M13" i="3"/>
  <c r="K13" i="3"/>
  <c r="J13" i="3"/>
  <c r="I13" i="3"/>
  <c r="H13" i="3"/>
  <c r="G13" i="3"/>
  <c r="F13" i="3"/>
  <c r="E13" i="3"/>
  <c r="M12" i="3"/>
  <c r="K12" i="3"/>
  <c r="I12" i="3"/>
  <c r="H12" i="3"/>
  <c r="G12" i="3"/>
  <c r="F12" i="3"/>
  <c r="E12" i="3"/>
  <c r="M11" i="3"/>
  <c r="K11" i="3"/>
  <c r="J11" i="3"/>
  <c r="I11" i="3"/>
  <c r="H11" i="3"/>
  <c r="G11" i="3"/>
  <c r="F11" i="3"/>
  <c r="E11" i="3"/>
  <c r="M27" i="2"/>
  <c r="J27" i="2"/>
  <c r="I27" i="2"/>
  <c r="H27" i="2"/>
  <c r="G27" i="2"/>
  <c r="F27" i="2"/>
  <c r="E27" i="2"/>
  <c r="C27" i="2"/>
  <c r="M26" i="2"/>
  <c r="K26" i="2"/>
  <c r="J26" i="2"/>
  <c r="I26" i="2"/>
  <c r="H26" i="2"/>
  <c r="G26" i="2"/>
  <c r="F26" i="2"/>
  <c r="E26" i="2"/>
  <c r="M25" i="2"/>
  <c r="K25" i="2"/>
  <c r="J25" i="2"/>
  <c r="I25" i="2"/>
  <c r="H25" i="2"/>
  <c r="G25" i="2"/>
  <c r="F25" i="2"/>
  <c r="E25" i="2"/>
  <c r="M24" i="2"/>
  <c r="K24" i="2"/>
  <c r="J24" i="2"/>
  <c r="I24" i="2"/>
  <c r="H24" i="2"/>
  <c r="G24" i="2"/>
  <c r="F24" i="2"/>
  <c r="E24" i="2"/>
  <c r="M23" i="2"/>
  <c r="K23" i="2"/>
  <c r="J23" i="2"/>
  <c r="I23" i="2"/>
  <c r="H23" i="2"/>
  <c r="G23" i="2"/>
  <c r="F23" i="2"/>
  <c r="E23" i="2"/>
  <c r="C23" i="2"/>
  <c r="M22" i="2"/>
  <c r="K22" i="2"/>
  <c r="J22" i="2"/>
  <c r="I22" i="2"/>
  <c r="H22" i="2"/>
  <c r="G22" i="2"/>
  <c r="F22" i="2"/>
  <c r="E22" i="2"/>
  <c r="M21" i="2"/>
  <c r="J21" i="2"/>
  <c r="I21" i="2"/>
  <c r="H21" i="2"/>
  <c r="G21" i="2"/>
  <c r="F21" i="2"/>
  <c r="E21" i="2"/>
  <c r="M20" i="2"/>
  <c r="K20" i="2"/>
  <c r="J20" i="2"/>
  <c r="I20" i="2"/>
  <c r="H20" i="2"/>
  <c r="G20" i="2"/>
  <c r="F20" i="2"/>
  <c r="E20" i="2"/>
  <c r="M18" i="2"/>
  <c r="K18" i="2"/>
  <c r="J18" i="2"/>
  <c r="I18" i="2"/>
  <c r="H18" i="2"/>
  <c r="G18" i="2"/>
  <c r="F18" i="2"/>
  <c r="E18" i="2"/>
  <c r="M17" i="2"/>
  <c r="K17" i="2"/>
  <c r="J17" i="2"/>
  <c r="I17" i="2"/>
  <c r="H17" i="2"/>
  <c r="G17" i="2"/>
  <c r="F17" i="2"/>
  <c r="E17" i="2"/>
  <c r="M16" i="2"/>
  <c r="L16" i="2"/>
  <c r="K16" i="2"/>
  <c r="I16" i="2"/>
  <c r="H16" i="2"/>
  <c r="G16" i="2"/>
  <c r="F16" i="2"/>
  <c r="E16" i="2"/>
  <c r="M15" i="2"/>
  <c r="K15" i="2"/>
  <c r="J15" i="2"/>
  <c r="I15" i="2"/>
  <c r="H15" i="2"/>
  <c r="G15" i="2"/>
  <c r="F15" i="2"/>
  <c r="E15" i="2"/>
  <c r="M14" i="2"/>
  <c r="K14" i="2"/>
  <c r="J14" i="2"/>
  <c r="I14" i="2"/>
  <c r="H14" i="2"/>
  <c r="G14" i="2"/>
  <c r="F14" i="2"/>
  <c r="E14" i="2"/>
  <c r="M13" i="2"/>
  <c r="K13" i="2"/>
  <c r="J13" i="2"/>
  <c r="I13" i="2"/>
  <c r="H13" i="2"/>
  <c r="G13" i="2"/>
  <c r="F13" i="2"/>
  <c r="E13" i="2"/>
  <c r="M12" i="2"/>
  <c r="L12" i="2"/>
  <c r="K12" i="2"/>
  <c r="I12" i="2"/>
  <c r="H12" i="2"/>
  <c r="G12" i="2"/>
  <c r="F12" i="2"/>
  <c r="E12" i="2"/>
  <c r="M11" i="2"/>
  <c r="K11" i="2"/>
  <c r="J11" i="2"/>
  <c r="I11" i="2"/>
  <c r="H11" i="2"/>
  <c r="G11" i="2"/>
  <c r="F11" i="2"/>
  <c r="E11" i="2"/>
  <c r="M44" i="1"/>
  <c r="I44" i="1"/>
  <c r="H44" i="1"/>
  <c r="G44" i="1"/>
  <c r="F44" i="1"/>
  <c r="E44" i="1"/>
  <c r="C44" i="1"/>
  <c r="M43" i="1"/>
  <c r="K43" i="1"/>
  <c r="I43" i="1"/>
  <c r="H43" i="1"/>
  <c r="G43" i="1"/>
  <c r="F43" i="1"/>
  <c r="E43" i="1"/>
  <c r="M42" i="1"/>
  <c r="K42" i="1"/>
  <c r="I42" i="1"/>
  <c r="H42" i="1"/>
  <c r="G42" i="1"/>
  <c r="F42" i="1"/>
  <c r="E42" i="1"/>
  <c r="C42" i="1"/>
  <c r="M41" i="1"/>
  <c r="K41" i="1"/>
  <c r="I41" i="1"/>
  <c r="H41" i="1"/>
  <c r="G41" i="1"/>
  <c r="F41" i="1"/>
  <c r="E41" i="1"/>
  <c r="M40" i="1"/>
  <c r="L40" i="1"/>
  <c r="K40" i="1"/>
  <c r="I40" i="1"/>
  <c r="H40" i="1"/>
  <c r="G40" i="1"/>
  <c r="F40" i="1"/>
  <c r="E40" i="1"/>
  <c r="M39" i="1"/>
  <c r="K39" i="1"/>
  <c r="I39" i="1"/>
  <c r="H39" i="1"/>
  <c r="G39" i="1"/>
  <c r="F39" i="1"/>
  <c r="E39" i="1"/>
  <c r="M38" i="1"/>
  <c r="K38" i="1"/>
  <c r="I38" i="1"/>
  <c r="H38" i="1"/>
  <c r="G38" i="1"/>
  <c r="F38" i="1"/>
  <c r="E38" i="1"/>
  <c r="M37" i="1"/>
  <c r="K37" i="1"/>
  <c r="I37" i="1"/>
  <c r="H37" i="1"/>
  <c r="G37" i="1"/>
  <c r="F37" i="1"/>
  <c r="E37" i="1"/>
  <c r="M36" i="1"/>
  <c r="L36" i="1"/>
  <c r="K36" i="1"/>
  <c r="I36" i="1"/>
  <c r="H36" i="1"/>
  <c r="G36" i="1"/>
  <c r="F36" i="1"/>
  <c r="E36" i="1"/>
  <c r="M35" i="1"/>
  <c r="K35" i="1"/>
  <c r="I35" i="1"/>
  <c r="H35" i="1"/>
  <c r="G35" i="1"/>
  <c r="F35" i="1"/>
  <c r="E35" i="1"/>
  <c r="M34" i="1"/>
  <c r="L34" i="1"/>
  <c r="K34" i="1"/>
  <c r="I34" i="1"/>
  <c r="H34" i="1"/>
  <c r="G34" i="1"/>
  <c r="F34" i="1"/>
  <c r="E34" i="1"/>
  <c r="M33" i="1"/>
  <c r="K33" i="1"/>
  <c r="I33" i="1"/>
  <c r="H33" i="1"/>
  <c r="G33" i="1"/>
  <c r="F33" i="1"/>
  <c r="E33" i="1"/>
  <c r="M32" i="1"/>
  <c r="K32" i="1"/>
  <c r="I32" i="1"/>
  <c r="H32" i="1"/>
  <c r="G32" i="1"/>
  <c r="F32" i="1"/>
  <c r="E32" i="1"/>
  <c r="M31" i="1"/>
  <c r="K31" i="1"/>
  <c r="I31" i="1"/>
  <c r="H31" i="1"/>
  <c r="G31" i="1"/>
  <c r="F31" i="1"/>
  <c r="E31" i="1"/>
  <c r="M30" i="1"/>
  <c r="K30" i="1"/>
  <c r="I30" i="1"/>
  <c r="H30" i="1"/>
  <c r="G30" i="1"/>
  <c r="F30" i="1"/>
  <c r="E30" i="1"/>
  <c r="M29" i="1"/>
  <c r="K29" i="1"/>
  <c r="I29" i="1"/>
  <c r="H29" i="1"/>
  <c r="G29" i="1"/>
  <c r="F29" i="1"/>
  <c r="E29" i="1"/>
  <c r="M28" i="1"/>
  <c r="K28" i="1"/>
  <c r="I28" i="1"/>
  <c r="H28" i="1"/>
  <c r="G28" i="1"/>
  <c r="F28" i="1"/>
  <c r="E28" i="1"/>
  <c r="M27" i="1"/>
  <c r="K27" i="1"/>
  <c r="I27" i="1"/>
  <c r="H27" i="1"/>
  <c r="G27" i="1"/>
  <c r="F27" i="1"/>
  <c r="E27" i="1"/>
  <c r="I25" i="1"/>
  <c r="H25" i="1"/>
  <c r="G25" i="1"/>
  <c r="F25" i="1"/>
  <c r="E25" i="1"/>
  <c r="K24" i="1"/>
  <c r="I24" i="1"/>
  <c r="H24" i="1"/>
  <c r="G24" i="1"/>
  <c r="F24" i="1"/>
  <c r="E24" i="1"/>
  <c r="I23" i="1"/>
  <c r="H23" i="1"/>
  <c r="G23" i="1"/>
  <c r="F23" i="1"/>
  <c r="E23" i="1"/>
  <c r="C23" i="1"/>
  <c r="K22" i="1"/>
  <c r="I22" i="1"/>
  <c r="H22" i="1"/>
  <c r="G22" i="1"/>
  <c r="F22" i="1"/>
  <c r="E22" i="1"/>
  <c r="C22" i="1"/>
  <c r="I21" i="1"/>
  <c r="H21" i="1"/>
  <c r="G21" i="1"/>
  <c r="F21" i="1"/>
  <c r="E21" i="1"/>
  <c r="K20" i="1"/>
  <c r="I20" i="1"/>
  <c r="H20" i="1"/>
  <c r="G20" i="1"/>
  <c r="F20" i="1"/>
  <c r="E20" i="1"/>
  <c r="I19" i="1"/>
  <c r="H19" i="1"/>
  <c r="G19" i="1"/>
  <c r="F19" i="1"/>
  <c r="E19" i="1"/>
  <c r="C19" i="1"/>
  <c r="K18" i="1"/>
  <c r="I18" i="1"/>
  <c r="H18" i="1"/>
  <c r="G18" i="1"/>
  <c r="F18" i="1"/>
  <c r="E18" i="1"/>
  <c r="C18" i="1"/>
  <c r="I17" i="1"/>
  <c r="H17" i="1"/>
  <c r="G17" i="1"/>
  <c r="F17" i="1"/>
  <c r="E17" i="1"/>
  <c r="C17" i="1"/>
  <c r="K16" i="1"/>
  <c r="I16" i="1"/>
  <c r="H16" i="1"/>
  <c r="G16" i="1"/>
  <c r="F16" i="1"/>
  <c r="E16" i="1"/>
  <c r="K15" i="1"/>
  <c r="I15" i="1"/>
  <c r="H15" i="1"/>
  <c r="G15" i="1"/>
  <c r="F15" i="1"/>
  <c r="E15" i="1"/>
  <c r="C15" i="1"/>
  <c r="K14" i="1"/>
  <c r="I14" i="1"/>
  <c r="H14" i="1"/>
  <c r="G14" i="1"/>
  <c r="F14" i="1"/>
  <c r="E14" i="1"/>
  <c r="I13" i="1"/>
  <c r="H13" i="1"/>
  <c r="G13" i="1"/>
  <c r="F13" i="1"/>
  <c r="E13" i="1"/>
  <c r="K12" i="1"/>
  <c r="I12" i="1"/>
  <c r="H12" i="1"/>
  <c r="G12" i="1"/>
  <c r="F12" i="1"/>
  <c r="E12" i="1"/>
  <c r="K11" i="1"/>
  <c r="J11" i="1"/>
  <c r="I11" i="1"/>
  <c r="H11" i="1"/>
  <c r="G11" i="1"/>
  <c r="F11" i="1"/>
  <c r="E11" i="1"/>
  <c r="C11" i="1"/>
  <c r="Q16" i="5" l="1"/>
  <c r="Q24" i="5"/>
  <c r="Q20" i="5"/>
  <c r="K22" i="12"/>
  <c r="Y21" i="5"/>
  <c r="Y29" i="5"/>
  <c r="C31" i="1"/>
  <c r="C39" i="1"/>
  <c r="L25" i="1"/>
  <c r="L21" i="1"/>
  <c r="L28" i="1"/>
  <c r="L16" i="1"/>
  <c r="C27" i="1"/>
  <c r="K24" i="10"/>
  <c r="C28" i="1"/>
  <c r="C32" i="1"/>
  <c r="C36" i="1"/>
  <c r="C40" i="1"/>
  <c r="L24" i="1"/>
  <c r="L20" i="1"/>
  <c r="L31" i="1"/>
  <c r="L27" i="1"/>
  <c r="C13" i="1"/>
  <c r="C21" i="1"/>
  <c r="C25" i="1"/>
  <c r="L39" i="1"/>
  <c r="L35" i="1"/>
  <c r="L15" i="1"/>
  <c r="C29" i="1"/>
  <c r="C33" i="1"/>
  <c r="C37" i="1"/>
  <c r="C41" i="1"/>
  <c r="L44" i="1"/>
  <c r="L23" i="1"/>
  <c r="L19" i="1"/>
  <c r="L30" i="1"/>
  <c r="L43" i="1"/>
  <c r="L38" i="1"/>
  <c r="L18" i="1"/>
  <c r="L14" i="1"/>
  <c r="C43" i="1"/>
  <c r="L42" i="1"/>
  <c r="L22" i="1"/>
  <c r="L33" i="1"/>
  <c r="L29" i="1"/>
  <c r="C35" i="1"/>
  <c r="L41" i="1"/>
  <c r="L37" i="1"/>
  <c r="L17" i="1"/>
  <c r="L13" i="1"/>
  <c r="L16" i="3"/>
  <c r="L20" i="3"/>
  <c r="L12" i="3"/>
  <c r="M14" i="7"/>
  <c r="J18" i="10"/>
  <c r="K19" i="1"/>
  <c r="J27" i="4"/>
  <c r="P35" i="5"/>
  <c r="K16" i="9"/>
  <c r="K44" i="1"/>
  <c r="K29" i="3"/>
  <c r="P39" i="5"/>
  <c r="J31" i="4"/>
  <c r="X34" i="5"/>
  <c r="K27" i="2"/>
  <c r="K23" i="1"/>
  <c r="K33" i="3"/>
  <c r="P31" i="5"/>
  <c r="E11" i="13"/>
  <c r="K15" i="8"/>
  <c r="N48" i="14"/>
  <c r="K19" i="10" s="1"/>
  <c r="J19" i="10"/>
  <c r="J19" i="12"/>
  <c r="K21" i="1"/>
  <c r="K12" i="9"/>
  <c r="K25" i="1"/>
  <c r="K17" i="1"/>
  <c r="K27" i="3"/>
  <c r="K35" i="3"/>
  <c r="J11" i="8"/>
  <c r="K13" i="1"/>
  <c r="K21" i="2"/>
  <c r="P37" i="5"/>
  <c r="P41" i="5"/>
  <c r="P33" i="5"/>
  <c r="J13" i="12"/>
  <c r="K39" i="3"/>
  <c r="P29" i="5"/>
  <c r="J29" i="4"/>
  <c r="J33" i="4"/>
  <c r="X14" i="5"/>
  <c r="X38" i="5"/>
  <c r="L15" i="6"/>
  <c r="J37" i="4"/>
  <c r="X22" i="5"/>
  <c r="X30" i="5"/>
  <c r="K28" i="10"/>
  <c r="N21" i="7"/>
  <c r="K12" i="12"/>
  <c r="I12" i="12"/>
  <c r="C11" i="11"/>
  <c r="J12" i="17"/>
  <c r="L12" i="11"/>
  <c r="J11" i="17"/>
  <c r="L11" i="11"/>
  <c r="J67" i="16"/>
  <c r="H11" i="13"/>
  <c r="H31" i="13"/>
  <c r="I28" i="13"/>
  <c r="J28" i="13" s="1"/>
  <c r="I44" i="13"/>
  <c r="J44" i="13" s="1"/>
  <c r="H41" i="13"/>
  <c r="I36" i="13"/>
  <c r="J36" i="13" s="1"/>
  <c r="H47" i="13"/>
  <c r="H61" i="13"/>
  <c r="I14" i="13"/>
  <c r="J14" i="13" s="1"/>
  <c r="H39" i="13"/>
  <c r="H55" i="13"/>
  <c r="I22" i="13"/>
  <c r="J22" i="13" s="1"/>
  <c r="H49" i="13"/>
  <c r="H19" i="13"/>
  <c r="H53" i="13"/>
  <c r="H17" i="13"/>
  <c r="H27" i="13"/>
  <c r="I30" i="13"/>
  <c r="J30" i="13" s="1"/>
  <c r="I12" i="13"/>
  <c r="J12" i="13" s="1"/>
  <c r="H15" i="13"/>
  <c r="H25" i="13"/>
  <c r="H35" i="13"/>
  <c r="I38" i="13"/>
  <c r="J38" i="13" s="1"/>
  <c r="H59" i="13"/>
  <c r="I20" i="13"/>
  <c r="J20" i="13" s="1"/>
  <c r="H23" i="13"/>
  <c r="H33" i="13"/>
  <c r="H43" i="13"/>
  <c r="I46" i="13"/>
  <c r="J46" i="13" s="1"/>
  <c r="I62" i="13"/>
  <c r="J62" i="13" s="1"/>
  <c r="H51" i="13"/>
  <c r="I54" i="13"/>
  <c r="J54" i="13" s="1"/>
  <c r="H57" i="13"/>
  <c r="I60" i="13"/>
  <c r="J60" i="13" s="1"/>
  <c r="I52" i="13"/>
  <c r="J52" i="13" s="1"/>
  <c r="H16" i="13"/>
  <c r="H24" i="13"/>
  <c r="H32" i="13"/>
  <c r="H40" i="13"/>
  <c r="H48" i="13"/>
  <c r="H56" i="13"/>
  <c r="H13" i="13"/>
  <c r="H21" i="13"/>
  <c r="H29" i="13"/>
  <c r="H37" i="13"/>
  <c r="H45" i="13"/>
  <c r="H18" i="13"/>
  <c r="H26" i="13"/>
  <c r="H34" i="13"/>
  <c r="H42" i="13"/>
  <c r="H50" i="13"/>
  <c r="H58" i="13"/>
  <c r="H63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10" authorId="0" shapeId="0" xr:uid="{00000000-0006-0000-0C00-000001000000}">
      <text>
        <r>
          <rPr>
            <sz val="10"/>
            <rFont val="Arial Cyr"/>
            <charset val="204"/>
          </rPr>
          <t>Добавьте в столбец  кодовые номера продукции РИДАН</t>
        </r>
      </text>
    </comment>
    <comment ref="F10" authorId="0" shapeId="0" xr:uid="{00000000-0006-0000-0C00-000002000000}">
      <text>
        <r>
          <rPr>
            <sz val="10"/>
            <rFont val="Arial Cyr"/>
            <charset val="204"/>
          </rPr>
          <t>Внесите нужное значение в колонку "Количество"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" authorId="0" shapeId="0" xr:uid="{00000000-0006-0000-0D00-000001000000}">
      <text>
        <r>
          <rPr>
            <sz val="10"/>
            <rFont val="Arial Cyr"/>
            <charset val="204"/>
          </rPr>
          <t>[Цепочка примечаний]
Ваша версия Excel позволяет прочитать эту цепочку примечаний, но если открыть файл в более поздней версии Excel, все внесенные в нее изменения будут удалены. Подробнее: https://go.microsoft.com/fwlink/?linkid=870924
Комментарий:
    Типоразмер</t>
        </r>
      </text>
    </comment>
    <comment ref="H1" authorId="0" shapeId="0" xr:uid="{00000000-0006-0000-0D00-000002000000}">
      <text>
        <r>
          <rPr>
            <sz val="10"/>
            <rFont val="Arial Cyr"/>
            <charset val="204"/>
          </rPr>
          <t>[Цепочка примечаний]
Ваша версия Excel позволяет прочитать эту цепочку примечаний, но если открыть файл в более поздней версии Excel, все внесенные в нее изменения будут удалены. Подробнее: https://go.microsoft.com/fwlink/?linkid=870924
Комментарий:
    МРД - максимальное рабочее давление</t>
        </r>
      </text>
    </comment>
    <comment ref="H17" authorId="0" shapeId="0" xr:uid="{9F9DE096-CA04-437B-A62F-928A515545B6}">
      <text>
        <r>
          <rPr>
            <sz val="10"/>
            <rFont val="Arial Cyr"/>
            <charset val="204"/>
          </rPr>
          <t>[Цепочка примечаний]
Ваша версия Excel позволяет прочитать эту цепочку примечаний, но если открыть файл в более поздней версии Excel, все внесенные в нее изменения будут удалены. Подробнее: https://go.microsoft.com/fwlink/?linkid=870924
Комментарий:
    28 - R717 (аммиак)
30 - ГФУ и ГХФУ хладагенты</t>
        </r>
      </text>
    </comment>
    <comment ref="H33" authorId="0" shapeId="0" xr:uid="{3E49FACA-A8A0-4F16-8758-DAEF06BE5535}">
      <text>
        <r>
          <rPr>
            <sz val="10"/>
            <rFont val="Arial Cyr"/>
            <charset val="204"/>
          </rPr>
          <t>[Цепочка примечаний]
Ваша версия Excel позволяет прочитать эту цепочку примечаний, но если открыть файл в более поздней версии Excel, все внесенные в нее изменения будут удалены. Подробнее: https://go.microsoft.com/fwlink/?linkid=870924
Комментарий:
    28 - R717 (аммиак)
30 - ГФУ и ГХФУ хладагенты</t>
        </r>
      </text>
    </comment>
  </commentList>
</comments>
</file>

<file path=xl/sharedStrings.xml><?xml version="1.0" encoding="utf-8"?>
<sst xmlns="http://schemas.openxmlformats.org/spreadsheetml/2006/main" count="4710" uniqueCount="1165">
  <si>
    <t xml:space="preserve">Ручные запорные клапаны </t>
  </si>
  <si>
    <t>Запорные клапаны типа SVA предназначены для полного перекрытия потока рабочей среды, движущейся по трубопроводу. Клапаны выпускаются в угловом и прямоточном исполнении и поставляются в комплекте с колпачком и маховиком.
Клапаны удовлетворяют всем требованиям, предъявляемым к запорному оборудованию для промышленных холодильных установок.</t>
  </si>
  <si>
    <t>●</t>
  </si>
  <si>
    <t xml:space="preserve"> - поддерживается на складе в достаточном количестве </t>
  </si>
  <si>
    <t>◑</t>
  </si>
  <si>
    <t xml:space="preserve"> - поддерживается на складе в ограниченном количестве </t>
  </si>
  <si>
    <t>○</t>
  </si>
  <si>
    <t xml:space="preserve"> - не поддерживается на складе. Под заказ</t>
  </si>
  <si>
    <t xml:space="preserve">Актуальная информация по наличию и срокам доступна в электронном магазине RIDAN.RU </t>
  </si>
  <si>
    <t>Прямые запорные клапаны</t>
  </si>
  <si>
    <t>Кодовый номер</t>
  </si>
  <si>
    <t>Тип</t>
  </si>
  <si>
    <t xml:space="preserve">Исполнение </t>
  </si>
  <si>
    <t>Присоединение</t>
  </si>
  <si>
    <t>DN</t>
  </si>
  <si>
    <t>Рабочая среда</t>
  </si>
  <si>
    <t>МРД, 
бар изб.</t>
  </si>
  <si>
    <r>
      <rPr>
        <b/>
        <sz val="10"/>
        <rFont val="Arial Cyr"/>
        <charset val="204"/>
      </rPr>
      <t xml:space="preserve">Рабочая температура, </t>
    </r>
    <r>
      <rPr>
        <b/>
        <sz val="10"/>
        <rFont val="Minion Pro"/>
        <family val="1"/>
        <charset val="1"/>
      </rPr>
      <t>°</t>
    </r>
    <r>
      <rPr>
        <b/>
        <sz val="10"/>
        <rFont val="Arial Cyr"/>
        <charset val="204"/>
      </rPr>
      <t>С</t>
    </r>
  </si>
  <si>
    <t>Пропускная
способность
(Kv), м3/ч</t>
  </si>
  <si>
    <t>Группа скидок</t>
  </si>
  <si>
    <t>Цена без НДС, уе</t>
  </si>
  <si>
    <t>Цена с НДС, уе</t>
  </si>
  <si>
    <t>Склад</t>
  </si>
  <si>
    <t>148B1015R</t>
  </si>
  <si>
    <t>Прямой</t>
  </si>
  <si>
    <t>148B1020R</t>
  </si>
  <si>
    <t>148B1025R</t>
  </si>
  <si>
    <t>148B1032R</t>
  </si>
  <si>
    <t>148B1040R</t>
  </si>
  <si>
    <t>148B1050R</t>
  </si>
  <si>
    <t>148B1065R</t>
  </si>
  <si>
    <t>148B1080R</t>
  </si>
  <si>
    <t>148B1100R</t>
  </si>
  <si>
    <t>148B1125R</t>
  </si>
  <si>
    <t>148B1150R</t>
  </si>
  <si>
    <t>148C1100R</t>
  </si>
  <si>
    <t>148C1125R</t>
  </si>
  <si>
    <t>148C1150R</t>
  </si>
  <si>
    <t>148C1200R</t>
  </si>
  <si>
    <t>Угловые запорные клапаны</t>
  </si>
  <si>
    <t>148B2015R</t>
  </si>
  <si>
    <t>Угловой</t>
  </si>
  <si>
    <t>U6 PL40R</t>
  </si>
  <si>
    <t>148B2020R</t>
  </si>
  <si>
    <t>148B2025R</t>
  </si>
  <si>
    <t>148B2032R</t>
  </si>
  <si>
    <t>148B2040R</t>
  </si>
  <si>
    <t>148B2050R</t>
  </si>
  <si>
    <t>148B2065R</t>
  </si>
  <si>
    <t>148B2080R</t>
  </si>
  <si>
    <t>148B2100R</t>
  </si>
  <si>
    <t>148B2125R</t>
  </si>
  <si>
    <t>148B2150R</t>
  </si>
  <si>
    <t>148C2100R</t>
  </si>
  <si>
    <t>148C2125R</t>
  </si>
  <si>
    <t>148C2150R</t>
  </si>
  <si>
    <t>148C2200R</t>
  </si>
  <si>
    <t>148C2250R</t>
  </si>
  <si>
    <t>148C2300R</t>
  </si>
  <si>
    <t>148C2350R</t>
  </si>
  <si>
    <t>Ручные регулирующие клапаны</t>
  </si>
  <si>
    <t>Ручные регулирующие клапаны типа REG предназначены для обеспечения качественного регулирования расхода рабочей среды. Клапаны выпускаются в угловом и прямоточном исполнении и поставляются в комплекте с колпачком и маховиком.
Клапаны удовлетворяют всем требованиям, предъявляемым к запорному оборудованию для промышленных холодильных установок.</t>
  </si>
  <si>
    <t>Прямые регулирующие клапаны</t>
  </si>
  <si>
    <t>148B3015R</t>
  </si>
  <si>
    <t>148B3020R</t>
  </si>
  <si>
    <t>148B3025R</t>
  </si>
  <si>
    <t>148B3032R</t>
  </si>
  <si>
    <t>148B3040R</t>
  </si>
  <si>
    <t>148B3050R</t>
  </si>
  <si>
    <t>148B3065R</t>
  </si>
  <si>
    <t>148B3080R</t>
  </si>
  <si>
    <t>Угловые регулирующие клапаны</t>
  </si>
  <si>
    <t>148B4015R</t>
  </si>
  <si>
    <t>148B4020R</t>
  </si>
  <si>
    <t>148B4025R</t>
  </si>
  <si>
    <t>148B4032R</t>
  </si>
  <si>
    <t>148B4040R</t>
  </si>
  <si>
    <t>148B4050R</t>
  </si>
  <si>
    <t>148B4065R</t>
  </si>
  <si>
    <t>148B4080R</t>
  </si>
  <si>
    <t xml:space="preserve">Обратные клапаны </t>
  </si>
  <si>
    <t>Обратные клапаны типа CHV пропускают рабочую среду в одно направлении и предотвращают её движения в обратном. Клапаны выпускаются в угловом и прямоточном исполнении.
Клапаны удовлетворяют всем требованиям, предъявляемым к запорному оборудованию для промышленных холодильных установок.</t>
  </si>
  <si>
    <t>Прямые обратные клапаны</t>
  </si>
  <si>
    <t>МРД,
 бар изб.</t>
  </si>
  <si>
    <t>148B5015R</t>
  </si>
  <si>
    <t>148B5020R</t>
  </si>
  <si>
    <t>148B5025R</t>
  </si>
  <si>
    <t>148B5032R</t>
  </si>
  <si>
    <t>148B5040R</t>
  </si>
  <si>
    <t>148B5050R</t>
  </si>
  <si>
    <t>148B5065R</t>
  </si>
  <si>
    <t>148B5080R</t>
  </si>
  <si>
    <t>148B5100R</t>
  </si>
  <si>
    <t>148B5125R</t>
  </si>
  <si>
    <t>148B5150R</t>
  </si>
  <si>
    <t>148C5100R</t>
  </si>
  <si>
    <t>148C5125R</t>
  </si>
  <si>
    <t>148C5150R</t>
  </si>
  <si>
    <t>Угловые обратные клапаны</t>
  </si>
  <si>
    <t>148B6015R</t>
  </si>
  <si>
    <t>148B6020R</t>
  </si>
  <si>
    <t>148B6025R</t>
  </si>
  <si>
    <t>148B6032R</t>
  </si>
  <si>
    <t>148B6040R</t>
  </si>
  <si>
    <t>148B6050R</t>
  </si>
  <si>
    <t>148B6065R</t>
  </si>
  <si>
    <t>148B6080R</t>
  </si>
  <si>
    <t>148B6100R</t>
  </si>
  <si>
    <t>148B6125R</t>
  </si>
  <si>
    <t>148B6150R</t>
  </si>
  <si>
    <t>148C6100R</t>
  </si>
  <si>
    <t>148C6125R</t>
  </si>
  <si>
    <t>148C6150R</t>
  </si>
  <si>
    <t xml:space="preserve">Обратно-запорные клапаны </t>
  </si>
  <si>
    <t>Обратно-запорные клапаны типа SCA пропускают рабочую среду в одном направлении и предотвращают её движения в обратном. Клапаны выпускаются в угловом и прямоточном исполнении, имеют встроенную запорную функцию и поставляются в комплекте с колпачком и маховиком.
Клапаны удовлетворяют всем требованиям, предъявляемым к запорному оборудованию для промышленных холодильных установок.</t>
  </si>
  <si>
    <t>Прямые обратно-запорные клапаны</t>
  </si>
  <si>
    <t>148B7015R</t>
  </si>
  <si>
    <t>148B7020R</t>
  </si>
  <si>
    <t>148B7025R</t>
  </si>
  <si>
    <t>148B7032R</t>
  </si>
  <si>
    <t>148B7040R</t>
  </si>
  <si>
    <t>148B7050R</t>
  </si>
  <si>
    <t>148B7065R</t>
  </si>
  <si>
    <t>148B7080R</t>
  </si>
  <si>
    <t>148B7100R</t>
  </si>
  <si>
    <t>148B7125R</t>
  </si>
  <si>
    <t>148B7150R</t>
  </si>
  <si>
    <t>148C7100R</t>
  </si>
  <si>
    <t>148C7125R</t>
  </si>
  <si>
    <t>148C7150R</t>
  </si>
  <si>
    <t>Угловые обратно-запорные клапаны</t>
  </si>
  <si>
    <t>148B8015R</t>
  </si>
  <si>
    <t>148B8020R</t>
  </si>
  <si>
    <t xml:space="preserve"> -60…120</t>
  </si>
  <si>
    <t>148B8025R</t>
  </si>
  <si>
    <t>148B8032R</t>
  </si>
  <si>
    <t>148B8040R</t>
  </si>
  <si>
    <t>148B8050R</t>
  </si>
  <si>
    <t>148B8065R</t>
  </si>
  <si>
    <t>148B8080R</t>
  </si>
  <si>
    <t>148B8100R</t>
  </si>
  <si>
    <t>148B8125R</t>
  </si>
  <si>
    <t>148B8150R</t>
  </si>
  <si>
    <t>148C8100R</t>
  </si>
  <si>
    <t>148C8125R</t>
  </si>
  <si>
    <t>148C8150R</t>
  </si>
  <si>
    <t xml:space="preserve">Сетчатые фильтры </t>
  </si>
  <si>
    <t>Фильтрующие сетки</t>
  </si>
  <si>
    <t>Сетчатые фильтры типа FIA предназначены для очистки холодильной системы от различных механических объектов (частицы тяжелых металлов, грязи и ржавчины и т.д.).  Сетчатые фильтры уменьшают опасность повреждения холодильной установки и выхода из строя ее механизмов. Фильтры выпускаются в угловом и прямоточном исполнении и поставляются в комплекте с фильтрующей сеткой.</t>
  </si>
  <si>
    <t>Прямые сетчатые фильтры</t>
  </si>
  <si>
    <t>Пропускная способность с фильтрующей сеткой (Kv), м3/ч</t>
  </si>
  <si>
    <t>Фильтрующая сетка, мкм</t>
  </si>
  <si>
    <t>Совместимость с корпусом FIA</t>
  </si>
  <si>
    <t xml:space="preserve">Тип фильтрующей сетки, мкм </t>
  </si>
  <si>
    <t>148B9015R</t>
  </si>
  <si>
    <t>148H3122R</t>
  </si>
  <si>
    <t>148B9020R</t>
  </si>
  <si>
    <t>148H3124R</t>
  </si>
  <si>
    <t>148B9025R</t>
  </si>
  <si>
    <t>148H3126R</t>
  </si>
  <si>
    <t>148B9032R</t>
  </si>
  <si>
    <t>148H3128R</t>
  </si>
  <si>
    <t>148B9040R</t>
  </si>
  <si>
    <t>148H3123R</t>
  </si>
  <si>
    <t>148B9050R</t>
  </si>
  <si>
    <t>148H3125R</t>
  </si>
  <si>
    <t>148B9065R</t>
  </si>
  <si>
    <t>--</t>
  </si>
  <si>
    <t>148H3127R</t>
  </si>
  <si>
    <t>148B9080R</t>
  </si>
  <si>
    <t>148H3129R</t>
  </si>
  <si>
    <t>148B9100R</t>
  </si>
  <si>
    <t>148H3157R</t>
  </si>
  <si>
    <t>148B9125R</t>
  </si>
  <si>
    <t>148H3130R</t>
  </si>
  <si>
    <t>148B9150R</t>
  </si>
  <si>
    <t>148H3138R</t>
  </si>
  <si>
    <t>148C9100R</t>
  </si>
  <si>
    <t>148H3144R</t>
  </si>
  <si>
    <t>148C9125R</t>
  </si>
  <si>
    <t>148H3131R</t>
  </si>
  <si>
    <t>148C9150R</t>
  </si>
  <si>
    <t>148H3139R</t>
  </si>
  <si>
    <t>148C9200R</t>
  </si>
  <si>
    <t>148H3145R</t>
  </si>
  <si>
    <t>148C9250R</t>
  </si>
  <si>
    <t>148H3119R</t>
  </si>
  <si>
    <t>Угловые сетчатые фильтры</t>
  </si>
  <si>
    <t>148H3120R</t>
  </si>
  <si>
    <t>148B0015R</t>
  </si>
  <si>
    <t>148H3121R</t>
  </si>
  <si>
    <t>148B0020R</t>
  </si>
  <si>
    <t>148H3132R</t>
  </si>
  <si>
    <t>148B0025R</t>
  </si>
  <si>
    <t>148H3140R</t>
  </si>
  <si>
    <t>148B0032R</t>
  </si>
  <si>
    <t>148H3146R</t>
  </si>
  <si>
    <t>148B0040R</t>
  </si>
  <si>
    <t>148H3133R</t>
  </si>
  <si>
    <t>148B0050R</t>
  </si>
  <si>
    <t>148H3141R</t>
  </si>
  <si>
    <t>148B0065R</t>
  </si>
  <si>
    <t>148H3147R</t>
  </si>
  <si>
    <t>148B0080R</t>
  </si>
  <si>
    <t>148H3134R</t>
  </si>
  <si>
    <t>148B0100R</t>
  </si>
  <si>
    <t>148H3142R</t>
  </si>
  <si>
    <t>148B0125R</t>
  </si>
  <si>
    <t>148H3148R</t>
  </si>
  <si>
    <t>148B0150R</t>
  </si>
  <si>
    <t>148H3135R</t>
  </si>
  <si>
    <t>148C0100R</t>
  </si>
  <si>
    <t>148H3143R</t>
  </si>
  <si>
    <t>148C0125R</t>
  </si>
  <si>
    <t>148H3149R</t>
  </si>
  <si>
    <t>148C0150R</t>
  </si>
  <si>
    <t>148H3136R</t>
  </si>
  <si>
    <t>148C0200R</t>
  </si>
  <si>
    <t>148H3175R</t>
  </si>
  <si>
    <t>148C0250R</t>
  </si>
  <si>
    <t>Сервисные клапаны</t>
  </si>
  <si>
    <t>Клапаны запорные игольчатые типа SNV обладаю отличными гидравлическими характеристиками и предназначены для работы в качестве сервисных клапанов. 
Клапаны удовлетворяют всем требованиям, предъявляемым к запорному оборудованию для промышленных холодильных установок.</t>
  </si>
  <si>
    <t>Комплектация</t>
  </si>
  <si>
    <t xml:space="preserve">Вход </t>
  </si>
  <si>
    <t>Выход</t>
  </si>
  <si>
    <t>148B3740R</t>
  </si>
  <si>
    <t>G1/2”
(наруж. резьба)</t>
  </si>
  <si>
    <t>R717, R744 и фреоны</t>
  </si>
  <si>
    <t xml:space="preserve"> -50…150</t>
  </si>
  <si>
    <t xml:space="preserve">Мультипак </t>
  </si>
  <si>
    <t>148B3745R</t>
  </si>
  <si>
    <t>148B4568R</t>
  </si>
  <si>
    <t>FPT¼”
(внутр. резьба)</t>
  </si>
  <si>
    <t>148B3746R</t>
  </si>
  <si>
    <t>MPT¼"
(наруж. резьба)</t>
  </si>
  <si>
    <t xml:space="preserve">Комплектация мультипака </t>
  </si>
  <si>
    <t>5 штук</t>
  </si>
  <si>
    <t>Ниппель под сварку DN 10</t>
  </si>
  <si>
    <t>10 штук</t>
  </si>
  <si>
    <t xml:space="preserve">Уплотнение ниппеля </t>
  </si>
  <si>
    <t>Заглушка  MPT ¼"</t>
  </si>
  <si>
    <t>Уплотнение заглушки</t>
  </si>
  <si>
    <t>Заглушка  FPT ¼"</t>
  </si>
  <si>
    <t>Электромагнитные клапаны</t>
  </si>
  <si>
    <t>Электромагнитные клапаны типа EVRА(T) — электромеханические устройства, предназначенные для открытия и перекрытия потока рабочей среды на линиях жидкости, влажного/сухого и горячего пара в холодильных установках.
Клапаны удовлетворяют всем требованиям, предъявляемым к  оборудованию для промышленных холодильных установок.</t>
  </si>
  <si>
    <t>Шток ручного открытия</t>
  </si>
  <si>
    <t>Открывающий перепад, бар</t>
  </si>
  <si>
    <t>032F6214R</t>
  </si>
  <si>
    <t>Да</t>
  </si>
  <si>
    <t>032F6216R</t>
  </si>
  <si>
    <t>032F6221R</t>
  </si>
  <si>
    <t>032F6225R</t>
  </si>
  <si>
    <t>042H1126R</t>
  </si>
  <si>
    <t>Нет</t>
  </si>
  <si>
    <t>042H1128R</t>
  </si>
  <si>
    <t>042H1130R</t>
  </si>
  <si>
    <t>Клапаны поставляются в комплекте с ответными фланцами, включая болты и прокладочные уплотнения. Электромагнитная катушка заказывается отдельно</t>
  </si>
  <si>
    <t>Электромагнитная катушка</t>
  </si>
  <si>
    <t>Напряжение, B</t>
  </si>
  <si>
    <t>Частота, Гц</t>
  </si>
  <si>
    <t xml:space="preserve">Ток </t>
  </si>
  <si>
    <t>Мощность,
Вт</t>
  </si>
  <si>
    <t>Электрический
разъем</t>
  </si>
  <si>
    <t>018F6801R</t>
  </si>
  <si>
    <t>BE230AS</t>
  </si>
  <si>
    <t>Перем. Ток</t>
  </si>
  <si>
    <t>DIN 43560</t>
  </si>
  <si>
    <t>Двухступенчатые электромагнитные клапаны</t>
  </si>
  <si>
    <t xml:space="preserve">Двухступенчатые электромагнитные клапаны типа PMLX устанавливаются на линиях возврата влажного или сухого пара и предназначены для повышения безопасности и энергоэффективности холодильной системы при оттаивании горячими парами. </t>
  </si>
  <si>
    <t>027F4032R</t>
  </si>
  <si>
    <t>027F4040R</t>
  </si>
  <si>
    <t>027F4050R</t>
  </si>
  <si>
    <t>027F4065R</t>
  </si>
  <si>
    <t>027F4080R</t>
  </si>
  <si>
    <t>027F4100R</t>
  </si>
  <si>
    <t>28 бар  изб. - Максимальное рабочее давление при использовании с R717 (аммиак) в качестве рабочей среды.
30 бар  изб. - Максимальное рабочее давление при использовании с ГФУ и ГХФУ хладагентами в качестве рабочей среды.</t>
  </si>
  <si>
    <t xml:space="preserve">Комплектация </t>
  </si>
  <si>
    <t>Клапан PMLX</t>
  </si>
  <si>
    <t xml:space="preserve"> 1 шт.</t>
  </si>
  <si>
    <t>Электромагнитный пилотный клапан типа EVM-NC</t>
  </si>
  <si>
    <t>2 шт.</t>
  </si>
  <si>
    <t xml:space="preserve">Электромагнитная катушка типа BE230AS </t>
  </si>
  <si>
    <t>Штуцер под приварку</t>
  </si>
  <si>
    <t>1 шт.</t>
  </si>
  <si>
    <t>Ответный фланц, включая болты и прокладочные уплотнения (PMLX 32-100)</t>
  </si>
  <si>
    <t>027F3020R</t>
  </si>
  <si>
    <t>0,2 -0,3</t>
  </si>
  <si>
    <t>027F3025R</t>
  </si>
  <si>
    <t>027F3032R</t>
  </si>
  <si>
    <t>027F3040R</t>
  </si>
  <si>
    <t>027F3050R</t>
  </si>
  <si>
    <t>027F3065R</t>
  </si>
  <si>
    <t>027F3080R</t>
  </si>
  <si>
    <t>027F3100R</t>
  </si>
  <si>
    <t>Пилотные клапаны</t>
  </si>
  <si>
    <t>Пилотные клапаны устанавливаются на основные клапаны типа РМ или во внешнюю управляющую линию, используя корпус CVH. При этом во внешней управляющей линии они могут работать как независимые клапаны.</t>
  </si>
  <si>
    <t>Пилотный клапан для поддержания давления до себя</t>
  </si>
  <si>
    <t>Диапазон регулирования, бар</t>
  </si>
  <si>
    <t>027B0920R</t>
  </si>
  <si>
    <t>027B0921R</t>
  </si>
  <si>
    <t xml:space="preserve">Пилотный клапан для поддержания перепада давления </t>
  </si>
  <si>
    <t>027B0930R</t>
  </si>
  <si>
    <t>Пилотный клапан для поддержания давления после себя</t>
  </si>
  <si>
    <t>027B0940R</t>
  </si>
  <si>
    <t>Электромагнитный пилотный клапан (нормально закрытый)</t>
  </si>
  <si>
    <t>027B1120R</t>
  </si>
  <si>
    <t>Корпус для пилотных клапанов</t>
  </si>
  <si>
    <t>027F1090R</t>
  </si>
  <si>
    <t>027F1091R</t>
  </si>
  <si>
    <t>027F1092R</t>
  </si>
  <si>
    <t>2412+183R</t>
  </si>
  <si>
    <t>2412+184R</t>
  </si>
  <si>
    <t>2412+185R</t>
  </si>
  <si>
    <t>2412+186R</t>
  </si>
  <si>
    <t>Регулятор температуры масла</t>
  </si>
  <si>
    <t>Регуляторы ORV — трехходовые промышленные клапаны, предназначенные для поддержания постоянной температуры масла в газовых компрессорах, путем смешивания потоков горячего и холодного масла</t>
  </si>
  <si>
    <t>Корпус регулятора температуры</t>
  </si>
  <si>
    <t>Рабочая температура, °С</t>
  </si>
  <si>
    <t>148H3399R</t>
  </si>
  <si>
    <t>148H3361R</t>
  </si>
  <si>
    <t>148H3402R</t>
  </si>
  <si>
    <t>148H3406R</t>
  </si>
  <si>
    <t>148H3409R</t>
  </si>
  <si>
    <t>148H3362R</t>
  </si>
  <si>
    <t xml:space="preserve">Термостатический элемент </t>
  </si>
  <si>
    <t>Температура регулирования,  °С</t>
  </si>
  <si>
    <t>Совместимость</t>
  </si>
  <si>
    <t>148H3463R</t>
  </si>
  <si>
    <t>ORV 25-50</t>
  </si>
  <si>
    <t xml:space="preserve"> -</t>
  </si>
  <si>
    <t>148H3469R</t>
  </si>
  <si>
    <t>148H3465R</t>
  </si>
  <si>
    <t>ORV 65-80</t>
  </si>
  <si>
    <t>148H3471R</t>
  </si>
  <si>
    <t xml:space="preserve">Прайс-лист </t>
  </si>
  <si>
    <t xml:space="preserve">  Промышленная холодильная арматура и компоненты РИДАН</t>
  </si>
  <si>
    <t>Калькулятор расчета стоимости</t>
  </si>
  <si>
    <t>Основные технические характеристики</t>
  </si>
  <si>
    <t>Для использования прайс-листа вставьте в столбец "А" (кодовый номер) перечень артикулов</t>
  </si>
  <si>
    <t>Для расчета стоимости перечня оборудования:</t>
  </si>
  <si>
    <t>1 - Укажите необходимое количество в столбец "Е" (кол-во)</t>
  </si>
  <si>
    <t>Подробные технические характеристики доступны в Каталоге (Скачать Каталог)</t>
  </si>
  <si>
    <t xml:space="preserve">2 - Укажите размер договорной скидки на группу товаров в ячейку "H7" </t>
  </si>
  <si>
    <t>3 - Укажите актуальный курс в ячейку  "I7" (курс)</t>
  </si>
  <si>
    <t xml:space="preserve">Задать технический вопрос на онлайн площадке Community  </t>
  </si>
  <si>
    <t>Размер скидки</t>
  </si>
  <si>
    <t xml:space="preserve">Курс </t>
  </si>
  <si>
    <t xml:space="preserve">Актуальная информацию по наличию и срокам доступна в электронном магазине RIDAN.RU </t>
  </si>
  <si>
    <t>Онлайн переподбор оборудования Данфосс на РИДАН</t>
  </si>
  <si>
    <t xml:space="preserve">Наименование </t>
  </si>
  <si>
    <t>Кол-во</t>
  </si>
  <si>
    <t>Сумма со скидкой без НДС, у.е</t>
  </si>
  <si>
    <t>Сумма со скидкой с НДС, у.е</t>
  </si>
  <si>
    <t>Сумма со скидкой с НДС, руб</t>
  </si>
  <si>
    <t>СКЛАД</t>
  </si>
  <si>
    <t>Присоединения</t>
  </si>
  <si>
    <t>Полное  наименование</t>
  </si>
  <si>
    <t>Тип 2</t>
  </si>
  <si>
    <t xml:space="preserve">Исполнение/
модификация </t>
  </si>
  <si>
    <t>МРД,
бар изб.</t>
  </si>
  <si>
    <t xml:space="preserve">Присоединение </t>
  </si>
  <si>
    <t>Описание</t>
  </si>
  <si>
    <t>Цена,  у.е.
без НДС</t>
  </si>
  <si>
    <t>Цена, у.е.
с НДС 20%</t>
  </si>
  <si>
    <t xml:space="preserve">Группа скидок </t>
  </si>
  <si>
    <t xml:space="preserve">Примечание </t>
  </si>
  <si>
    <t>Столбец1</t>
  </si>
  <si>
    <t>Электромагнитная катушка BE230AS</t>
  </si>
  <si>
    <t>Катушка BE230AS; 10 Вт; 220В; 50 Гц; перем. тока; DIN 43650</t>
  </si>
  <si>
    <t>Электромагнитный клапан</t>
  </si>
  <si>
    <t>Электромагнитный клапан EVRAT 10</t>
  </si>
  <si>
    <t>EVRAT 10</t>
  </si>
  <si>
    <t xml:space="preserve"> -45…105</t>
  </si>
  <si>
    <t>R717 и фреоны</t>
  </si>
  <si>
    <t>Фланец. Ответные фланцы под сварку DIN</t>
  </si>
  <si>
    <t>EVRAT 10  со штоком ручного открытия и ответными фланцами в комплекте; без катушки</t>
  </si>
  <si>
    <t>Электромагнитный клапан EVRAT 15</t>
  </si>
  <si>
    <t>EVRAT 15</t>
  </si>
  <si>
    <t>EVRAT 15  со штоком ручного открытия и ответными фланцами в комплекте; без катушки</t>
  </si>
  <si>
    <t>Электромагнитный клапан EVRA 20</t>
  </si>
  <si>
    <t>EVRA 20 с ответными фланцами в комплекте; без катушки</t>
  </si>
  <si>
    <t>Электромагнитный клапан EVRA 25</t>
  </si>
  <si>
    <t>EVRA 25 с ответными фланцами в комплекте; без катушки</t>
  </si>
  <si>
    <t>Электромагнитный клапан EVRA 32</t>
  </si>
  <si>
    <t>EVRA 32 с ответными фланцами в комплекте; без катушки</t>
  </si>
  <si>
    <t>Электромагнитный клапан EVRA 40</t>
  </si>
  <si>
    <t>EVRA 40 с ответными фланцами в комплекте; без катушки</t>
  </si>
  <si>
    <t>Электромагнитный клапан EVRA 50</t>
  </si>
  <si>
    <t>EVRA 50 с ответными фланцами в комплекте; без катушки</t>
  </si>
  <si>
    <t xml:space="preserve">Двухступенчатый электромагнитный клапан </t>
  </si>
  <si>
    <t>Двухступенчатый электромагнитный клапан PMLX 32</t>
  </si>
  <si>
    <t>PMLX</t>
  </si>
  <si>
    <t>28 / 30</t>
  </si>
  <si>
    <t xml:space="preserve"> -45…120</t>
  </si>
  <si>
    <t>Двухступенчатый электромагнитный клапан PMLX 40</t>
  </si>
  <si>
    <t>Двухступенчатый электромагнитный клапан</t>
  </si>
  <si>
    <t>Двухступенчатый электромагнитный клапан PMLX 50</t>
  </si>
  <si>
    <t>Двухступенчатый электромагнитный клапан PMLX 65</t>
  </si>
  <si>
    <t>Двухступенчатый электромагнитный клапан PMLX 80</t>
  </si>
  <si>
    <t>Двухступенчатый электромагнитный клапан PMLX 100</t>
  </si>
  <si>
    <t>Под сварку встык DIN</t>
  </si>
  <si>
    <t>PM</t>
  </si>
  <si>
    <t>PM-3 DN20 с ответными фланцами в комплекте</t>
  </si>
  <si>
    <t>PM-3 DN25 с ответными фланцами в комплекте</t>
  </si>
  <si>
    <t>PM-3 DN32 с ответными фланцами в комплекте</t>
  </si>
  <si>
    <t>PM-3 DN40 с ответными фланцами в комплекте</t>
  </si>
  <si>
    <t>PM-3 DN50 с ответными фланцами в комплекте</t>
  </si>
  <si>
    <t>PM-3 DN65 с ответными фланцами в комплекте</t>
  </si>
  <si>
    <t>PM-3 DN80 с ответными фланцами в комплекте</t>
  </si>
  <si>
    <t>PM-3 DN100 с ответными фланцами в комплекте</t>
  </si>
  <si>
    <t>Пилотный клапан (до себя)</t>
  </si>
  <si>
    <t xml:space="preserve">Пилотный клапан  CVP-L (-0,65 ÷ 10 бар) </t>
  </si>
  <si>
    <t>CVP</t>
  </si>
  <si>
    <t>CVP-L</t>
  </si>
  <si>
    <t xml:space="preserve"> -50…120</t>
  </si>
  <si>
    <t>Резьба M24х1,5</t>
  </si>
  <si>
    <t xml:space="preserve">CVP-L1; диапазон регулирования (-0,65 ÷ 7 бар) </t>
  </si>
  <si>
    <t xml:space="preserve">Пилотный клапан  CVP-M  (4  ÷ 25 бар) </t>
  </si>
  <si>
    <t xml:space="preserve">CVP-M </t>
  </si>
  <si>
    <t>4  ÷ 25</t>
  </si>
  <si>
    <t>CVP-M; диапазон регулирования (4  ÷ 25 бар)</t>
  </si>
  <si>
    <t>Пилотный клапан (перепада давления)</t>
  </si>
  <si>
    <t xml:space="preserve">Пилотный клапан  CVPP (0 ÷ 10 бар) </t>
  </si>
  <si>
    <t>CVPP</t>
  </si>
  <si>
    <t>0 ÷ 10</t>
  </si>
  <si>
    <t>CVPP; диапазон регулирования (0  ÷ 10 бар)</t>
  </si>
  <si>
    <t>Пилотный клапан (после себя)</t>
  </si>
  <si>
    <t>Пилотный клапан CVC  (0 ÷ 15  бар)</t>
  </si>
  <si>
    <t>CVC</t>
  </si>
  <si>
    <t>0  ÷ 15</t>
  </si>
  <si>
    <t>CVC; диапазон регулирования  (0,5  ÷ 7  бар)</t>
  </si>
  <si>
    <t>EVM</t>
  </si>
  <si>
    <t>EVM-NC</t>
  </si>
  <si>
    <t xml:space="preserve">EVM-NC; нормально закрытый </t>
  </si>
  <si>
    <t>Корпус для пилотных клапанов CVH 10</t>
  </si>
  <si>
    <t>CVH</t>
  </si>
  <si>
    <t xml:space="preserve">CVH с ответными фланцами в комплекте </t>
  </si>
  <si>
    <t>Корпус для пилотных клапанов CVH 15</t>
  </si>
  <si>
    <t>CVH с ответными фланцами в комплекте</t>
  </si>
  <si>
    <t>Корпус для пилотных клапанов CVH 20</t>
  </si>
  <si>
    <t xml:space="preserve">OFV </t>
  </si>
  <si>
    <t>OFV 20 D; диапазон регулирования (2 ÷ 8 бар); под сварку встык</t>
  </si>
  <si>
    <t>OFV 25 D; диапазон регулирования (2 ÷ 8 бар); под сварку встык</t>
  </si>
  <si>
    <t>OFV 32 D; диапазон регулирования (2 ÷ 8 бар); под сварку встык</t>
  </si>
  <si>
    <t>OFV 40 D; диапазон регулирования (2 ÷ 8 бар); под сварку встык</t>
  </si>
  <si>
    <t>Запорный клапан</t>
  </si>
  <si>
    <t>Прямой запорный клапан  SVA 15 D STR</t>
  </si>
  <si>
    <t>SVA</t>
  </si>
  <si>
    <t xml:space="preserve"> SVA15 D STR; колпачок и маховик в комплекте; под сварку встык</t>
  </si>
  <si>
    <t>Угловой запорный клапан  SVA 15 D ANG</t>
  </si>
  <si>
    <t xml:space="preserve"> SVA 15 D ANG; колпачок и маховик в комплекте; под сварку встык</t>
  </si>
  <si>
    <t>Прямой запорный клапан  SVA 20 D STR</t>
  </si>
  <si>
    <t xml:space="preserve"> SVA 20 D STR; колпачок и маховик в комплекте; под сварку встык</t>
  </si>
  <si>
    <t>Угловой запорный клапан  SVA 20 D ANG</t>
  </si>
  <si>
    <t xml:space="preserve"> SVA 20 D ANG; колпачок и маховик в комплекте; под сварку встык</t>
  </si>
  <si>
    <t>Прямой запорный клапан  SVA 25 D STR</t>
  </si>
  <si>
    <t xml:space="preserve"> SVA 25 D STR; колпачок и маховик в комплекте; под сварку встык</t>
  </si>
  <si>
    <t>Угловой запорный клапан  SVA 25 D ANG</t>
  </si>
  <si>
    <t xml:space="preserve"> SVA 25 D ANG; колпачок и маховик в комплекте; под сварку встык</t>
  </si>
  <si>
    <t>Прямой запорный клапан  SVA 32 D STR</t>
  </si>
  <si>
    <t xml:space="preserve"> SVA 32 D STR; колпачок и маховик в комплекте; под сварку встык</t>
  </si>
  <si>
    <t>Угловой запорный клапан  SVA 32 D ANG</t>
  </si>
  <si>
    <t xml:space="preserve"> SVA 32 D ANG; колпачок и маховик в комплекте; под сварку встык</t>
  </si>
  <si>
    <t>Прямой запорный клапан  SVA 40 D STR</t>
  </si>
  <si>
    <t xml:space="preserve"> SVA 40 D STR; колпачок и маховик в комплекте; под сварку встык</t>
  </si>
  <si>
    <t>Угловой запорный клапан  SVA 40 D ANG</t>
  </si>
  <si>
    <t xml:space="preserve"> SVA 40 D ANG; колпачок и маховик в комплекте; под сварку встык</t>
  </si>
  <si>
    <t>Прямой запорный клапан  SVA 50 D STR</t>
  </si>
  <si>
    <t xml:space="preserve"> SVA 50 D STR; колпачок и маховик в комплекте; под сварку встык</t>
  </si>
  <si>
    <t>Угловой запорный клапан  SVA 50 D ANG</t>
  </si>
  <si>
    <t xml:space="preserve"> SVA 50 D ANG; колпачок и маховик в комплекте; под сварку встык</t>
  </si>
  <si>
    <t>Прямой запорный клапан  SVA 65 D STR</t>
  </si>
  <si>
    <t xml:space="preserve"> SVA 65 D STR; колпачок и маховик в комплекте; под сварку встык</t>
  </si>
  <si>
    <t>Угловой запорный клапан  SVA 65 D ANG</t>
  </si>
  <si>
    <t xml:space="preserve"> SVA 65 D ANG; колпачок и маховик в комплекте; под сварку встык</t>
  </si>
  <si>
    <t>Прямой запорный клапан  SVA 80 D STR</t>
  </si>
  <si>
    <t xml:space="preserve"> SVA 80 D STR; колпачок и маховик в комплекте; под сварку встык</t>
  </si>
  <si>
    <t>Угловой запорный клапан  SVA 80 D ANG</t>
  </si>
  <si>
    <t xml:space="preserve"> SVA 80 D ANG; колпачок и маховик в комплекте; под сварку встык</t>
  </si>
  <si>
    <t>Прямой запорный клапан  SVA 100 D STR</t>
  </si>
  <si>
    <t xml:space="preserve"> SVA 100 D STR; колпачок и маховик в комплекте; под сварку встык</t>
  </si>
  <si>
    <t>Угловой запорный клапан  SVA 100 D ANG</t>
  </si>
  <si>
    <t xml:space="preserve"> SVA 100 D ANG; колпачок и маховик в комплекте; под сварку встык</t>
  </si>
  <si>
    <t>Прямой запорный клапан  SVA 125 D STR</t>
  </si>
  <si>
    <t xml:space="preserve"> SVA 125 D STR; колпачок и маховик в комплекте; под сварку встык</t>
  </si>
  <si>
    <t>Угловой запорный клапан  SVA 125 D ANG</t>
  </si>
  <si>
    <t xml:space="preserve"> SVA 125 D ANG; колпачок и маховик в комплекте; под сварку встык</t>
  </si>
  <si>
    <t>Прямой запорный клапан  SVA 150 D STR</t>
  </si>
  <si>
    <t xml:space="preserve"> SVA 150 D STR; колпачок и маховик в комплекте; под сварку встык</t>
  </si>
  <si>
    <t>Угловой запорный клапан  SVA 150 D ANG</t>
  </si>
  <si>
    <t xml:space="preserve"> SVA 150 D ANG; колпачок и маховик в комплекте; под сварку встык</t>
  </si>
  <si>
    <t>Прямой запорный клапан SVA 125 D STR</t>
  </si>
  <si>
    <t>Прямой запорный клапан  SVA 200 D STR</t>
  </si>
  <si>
    <t xml:space="preserve"> SVA 200 D STR; колпачок и маховик в комплекте; под сварку встык</t>
  </si>
  <si>
    <t>Угловой запорный клапан  SVA 200 D ANG</t>
  </si>
  <si>
    <t xml:space="preserve"> SVA 200 D ANG; колпачок и маховик в комплекте; под сварку встык</t>
  </si>
  <si>
    <t>Угловой запорный клапан  SVA 250 D ANG</t>
  </si>
  <si>
    <t xml:space="preserve"> SVA 250 D ANG; колпачок и маховик в комплекте; под сварку встык</t>
  </si>
  <si>
    <t>Угловой запорный клапан  SVA 300 D ANG</t>
  </si>
  <si>
    <t xml:space="preserve"> SVA 300 D ANG; колпачок и маховик в комплекте; под сварку встык</t>
  </si>
  <si>
    <t>Угловой запорный клапан  SVA 350 D ANG</t>
  </si>
  <si>
    <t>Ручной регулирующий клапан</t>
  </si>
  <si>
    <t>Прямой ручной регулирующий клапан  REG 15 D STR</t>
  </si>
  <si>
    <t xml:space="preserve">REG </t>
  </si>
  <si>
    <t>REG 15 D STR; колпачок и маховик в комплекте; под сварку встык</t>
  </si>
  <si>
    <t>Угловой ручной регулирующий клапан  REG 15 D ANG</t>
  </si>
  <si>
    <t>REG 15 D ANG; колпачок и маховик в комплекте; под сварку встык</t>
  </si>
  <si>
    <t>Прямой ручной регулирующий клапан  REG 20 D STR</t>
  </si>
  <si>
    <t>REG 20 D STR; колпачок и маховик в комплекте; под сварку встык</t>
  </si>
  <si>
    <t>Угловой ручной регулирующий клапан  REG 20 D ANG</t>
  </si>
  <si>
    <t>REG 20 D ANG; колпачок и маховик в комплекте; под сварку встык</t>
  </si>
  <si>
    <t>Прямой ручной регулирующий клапан  REG 25 D STR</t>
  </si>
  <si>
    <t>REG 25 D STR; колпачок и маховик в комплекте; под сварку встык</t>
  </si>
  <si>
    <t>Угловой ручной регулирующий клапан  REG 25 D ANG</t>
  </si>
  <si>
    <t>REG 25 D ANG; колпачок и маховик в комплекте; под сварку встык</t>
  </si>
  <si>
    <t>Прямой ручной регулирующий клапан  REG 32 D STR</t>
  </si>
  <si>
    <t>REG 32 D STR; колпачок и маховик в комплекте; под сварку встык</t>
  </si>
  <si>
    <t>Угловой ручной регулирующий клапан  REG 32 D ANG</t>
  </si>
  <si>
    <t>REG 32 D ANG; колпачок и маховик в комплекте; под сварку встык</t>
  </si>
  <si>
    <t>Прямой ручной регулирующий клапан  REG 40 D STR</t>
  </si>
  <si>
    <t>REG 40 D STR; колпачок и маховик в комплекте; под сварку встык</t>
  </si>
  <si>
    <t>Угловой ручной регулирующий клапан  REG 40 D ANG</t>
  </si>
  <si>
    <t>REG 40 D ANG; колпачок и маховик в комплекте; под сварку встык</t>
  </si>
  <si>
    <t>Прямой ручной регулирующий клапан  REG 50 D STR</t>
  </si>
  <si>
    <t>REG 50 D STR; колпачок и маховик в комплекте; под сварку встык</t>
  </si>
  <si>
    <t>Угловой ручной регулирующий клапан  REG 50 D ANG</t>
  </si>
  <si>
    <t>REG 50 D ANG; колпачок и маховик в комплекте; под сварку встык</t>
  </si>
  <si>
    <t>Прямой ручной регулирующий клапан  REG 65 D STR</t>
  </si>
  <si>
    <t>REG 65 D STR; колпачок и маховик в комплекте; под сварку встык</t>
  </si>
  <si>
    <t>Угловой ручной регулирующий клапан  REG 65 D ANG</t>
  </si>
  <si>
    <t>REG 65 D ANG; колпачок и маховик в комплекте; под сварку встык</t>
  </si>
  <si>
    <t>Прямой ручной регулирующий клапан  REG 80 D STR</t>
  </si>
  <si>
    <t>REG 80 D STR; колпачок и маховик в комплекте; под сварку встык</t>
  </si>
  <si>
    <t>Угловой ручной регулирующий клапан  REG 80 D ANG</t>
  </si>
  <si>
    <t>REG 80 D ANG; колпачок и маховик в комплекте; под сварку встык</t>
  </si>
  <si>
    <t>Обратный клапан</t>
  </si>
  <si>
    <t>Прямой обратный клапан  CHV 15 D STR</t>
  </si>
  <si>
    <t xml:space="preserve"> CHV</t>
  </si>
  <si>
    <t>CHV15 D STR; под сварку встык</t>
  </si>
  <si>
    <t>Угловой обратный клапан  CHV 15 D ANG</t>
  </si>
  <si>
    <t>CHV15 D ANG; под сварку встык</t>
  </si>
  <si>
    <t>Прямой обратный клапан  CHV 20 D STR</t>
  </si>
  <si>
    <t>CHV20 D STR; под сварку встык</t>
  </si>
  <si>
    <t>Угловой обратный клапан  CHV 20 D ANG</t>
  </si>
  <si>
    <t>CHV20 D ANG; под сварку встык</t>
  </si>
  <si>
    <t>Прямой обратный клапан  CHV 25 D STR</t>
  </si>
  <si>
    <t>CHV25 D STR ; под сварку встык</t>
  </si>
  <si>
    <t>Угловой обратный клапан  CHV 25 D ANG</t>
  </si>
  <si>
    <t>CHV25D ANG; под сварку встык</t>
  </si>
  <si>
    <t>Прямой обратный клапан  CHV 32 D STR</t>
  </si>
  <si>
    <t>CHV32 D STR; под сварку встык</t>
  </si>
  <si>
    <t>Угловой обратный клапан  CHV 32 D ANG</t>
  </si>
  <si>
    <t>CHV32 D ANG; под сварку встык</t>
  </si>
  <si>
    <t>Прямой обратный клапан  CHV 40 D STR</t>
  </si>
  <si>
    <t xml:space="preserve">CHV40 D STR; под сварку встык </t>
  </si>
  <si>
    <t>Угловой обратный клапан  CHV 40 D ANG</t>
  </si>
  <si>
    <t xml:space="preserve">CHV40 D ANG; под сварку встык </t>
  </si>
  <si>
    <t>Прямой обратный клапан  CHV 50 D STR</t>
  </si>
  <si>
    <t>CHV50 D STR; под сварку встык</t>
  </si>
  <si>
    <t>Угловой обратный клапан  CHV 50 D ANG</t>
  </si>
  <si>
    <t>CHV50 D ANG; под сварку встык</t>
  </si>
  <si>
    <t>Прямой обратный клапан  CHV 65 D STR</t>
  </si>
  <si>
    <t>CHV65 D STR; под сварку встык</t>
  </si>
  <si>
    <t>Угловой обратный клапан  CHV 65 D ANG</t>
  </si>
  <si>
    <t>CHV65 D ANG; под сварку встык</t>
  </si>
  <si>
    <t>Прямой обратный клапан  CHV 80 D STR</t>
  </si>
  <si>
    <t>CHV80 D STR; под сварку встык</t>
  </si>
  <si>
    <t>Угловой обратный клапан  CHV 80 D ANG</t>
  </si>
  <si>
    <t>CHV80 D ANG; под сварку встык</t>
  </si>
  <si>
    <t>Прямой обратный клапан  CHV 100 D STR</t>
  </si>
  <si>
    <t>CHV100 D STR</t>
  </si>
  <si>
    <t>Угловой обратный клапан  CHV 100 D ANG</t>
  </si>
  <si>
    <t>CHV100 D ANG</t>
  </si>
  <si>
    <t>Прямой обратный клапан  CHV 125 D STR</t>
  </si>
  <si>
    <t>CHV125 D STR</t>
  </si>
  <si>
    <t>Угловой обратный клапан  CHV 125 D ANG</t>
  </si>
  <si>
    <t xml:space="preserve">CHV125 D ANG </t>
  </si>
  <si>
    <t>Прямой обратный клапан  CHV 150 D STR</t>
  </si>
  <si>
    <t xml:space="preserve">CHV150 D STR </t>
  </si>
  <si>
    <t>Угловой обратный клапан  CHV 150 D ANG</t>
  </si>
  <si>
    <t>CHV150 D ANG</t>
  </si>
  <si>
    <t>CHV100 D STR; под сварку встык</t>
  </si>
  <si>
    <t>CHV100 D ANG; под сварку встык</t>
  </si>
  <si>
    <t>CHV125 D STR; под сварку встык</t>
  </si>
  <si>
    <t>CHV125 D ANG; под сварку встык</t>
  </si>
  <si>
    <t>CHV150 D STR; под сварку встык</t>
  </si>
  <si>
    <t>CHV150 D ANG; под сварку встык</t>
  </si>
  <si>
    <t>Обратно-запорный клапан</t>
  </si>
  <si>
    <t>Прямой обратно запорный клапан  SCA 15 D STR</t>
  </si>
  <si>
    <t xml:space="preserve"> SCA</t>
  </si>
  <si>
    <t>SCA 15 D STR; колпачок и маховик в комплекте</t>
  </si>
  <si>
    <t>Угловой обратно запорный клапан  SCA 15 D ANG</t>
  </si>
  <si>
    <t>SCA 15 D ANG; колпачок и маховик в комплекте</t>
  </si>
  <si>
    <t>Прямой обратно запорный клапан  SCA 20 D STR</t>
  </si>
  <si>
    <t>SCA 20 D STR; колпачок и маховик в комплекте</t>
  </si>
  <si>
    <t>Угловой обратно запорный клапан  SCA 20 D ANG</t>
  </si>
  <si>
    <t>SCA 20 D ANG; колпачок и маховик в комплекте</t>
  </si>
  <si>
    <t>Прямой обратно запорный клапан  SCA 25 D STR</t>
  </si>
  <si>
    <t>SCA 25 D STR; колпачок и маховик в комплекте</t>
  </si>
  <si>
    <t>Угловой обратно запорный клапан  SCA 25 D ANG</t>
  </si>
  <si>
    <t>SCA 25 D ANG; колпачок и маховик в комплекте</t>
  </si>
  <si>
    <t>Прямой обратно запорный клапан  SCA 32 D STR</t>
  </si>
  <si>
    <t>SCA 32 D STR; колпачок и маховик в комплекте</t>
  </si>
  <si>
    <t>Угловой обратно запорный клапан  SCA 32 D ANG</t>
  </si>
  <si>
    <t>SCA 32 D ANG; колпачок и маховик в комплекте</t>
  </si>
  <si>
    <t>Прямой обратно запорный клапан  SCA 40 D STR</t>
  </si>
  <si>
    <t>SCA 40 D STR; колпачок и маховик в комплекте</t>
  </si>
  <si>
    <t>Угловой обратно запорный клапан  SCA 40 D ANG</t>
  </si>
  <si>
    <t>SCA 40 D ANG; колпачок и маховик в комплекте</t>
  </si>
  <si>
    <t>Прямой обратно запорный клапан  SCA 50 D STR</t>
  </si>
  <si>
    <t>SCA 50 D STR; колпачок и маховик в комплекте</t>
  </si>
  <si>
    <t>Угловой обратно запорный клапан  SCA 50 D ANG</t>
  </si>
  <si>
    <t>SCA 50 D ANG; колпачок и маховик в комплекте</t>
  </si>
  <si>
    <t>Прямой обратно запорный клапан  SCA 65 D STR</t>
  </si>
  <si>
    <t>SCA 65 D STR; колпачок и маховик в комплекте</t>
  </si>
  <si>
    <t>Угловой обратно запорный клапан  SCA 65 D ANG</t>
  </si>
  <si>
    <t>SCA 65 D ANG; колпачок и маховик в комплекте</t>
  </si>
  <si>
    <t>Прямой обратно запорный клапан  SCA 80 D STR</t>
  </si>
  <si>
    <t>SCA 80 D STR; колпачок и маховик в комплекте</t>
  </si>
  <si>
    <t>Угловой обратно запорный клапан  SCA 80 D ANG</t>
  </si>
  <si>
    <t>SCA 80 D ANG; колпачок и маховик в комплекте</t>
  </si>
  <si>
    <t>Прямой обратно запорный клапан  SCA 100 D STR</t>
  </si>
  <si>
    <t xml:space="preserve"> SCA 100 D STR  PN 52 колпачок и маховик в комплекте</t>
  </si>
  <si>
    <t>Угловой обратно запорный клапан  SCA 100 D ANG</t>
  </si>
  <si>
    <t xml:space="preserve"> SCA 100 D ANG  PN 52 колпачок и маховик в комплекте</t>
  </si>
  <si>
    <t>Прямой обратно запорный клапан  SCA 125 D STR</t>
  </si>
  <si>
    <t xml:space="preserve"> SCA 125 D STR  PN 52 колпачок и маховик в комплекте</t>
  </si>
  <si>
    <t>Угловой обратно запорный клапан  SCA 125 D ANG</t>
  </si>
  <si>
    <t xml:space="preserve"> SCA 125 D ANG  PN 52 колпачок и маховик в комплекте</t>
  </si>
  <si>
    <t>Прямой обратно запорный клапан  SCA 150 D STR</t>
  </si>
  <si>
    <t xml:space="preserve"> SCA 150 D STR PN 52 колпачок и маховик в комплекте</t>
  </si>
  <si>
    <t>Угловой обратно запорный клапан  SCA 150 D ANG</t>
  </si>
  <si>
    <t xml:space="preserve"> SCA 150 D ANG  PN 52 колпачок и маховик в комплекте</t>
  </si>
  <si>
    <t>SCA 100 D STR; колпачок и маховик в комплекте</t>
  </si>
  <si>
    <t>SCA 100 D ANG; колпачок и маховик в комплекте</t>
  </si>
  <si>
    <t>SCA 125 D STR; колпачок и маховик в комплекте</t>
  </si>
  <si>
    <t>SCA 125 D ANG; колпачок и маховик в комплекте</t>
  </si>
  <si>
    <t>SCA 150 D STR; колпачок и маховик в комплекте</t>
  </si>
  <si>
    <t>SCA 150 D ANG; колпачок и маховик в комплекте</t>
  </si>
  <si>
    <t xml:space="preserve">Сетчатый фильтр </t>
  </si>
  <si>
    <t>Прямой сетчатый фильтр FIA 15 D STR</t>
  </si>
  <si>
    <t xml:space="preserve"> FIA</t>
  </si>
  <si>
    <t>FIA 15 D STR в комплекте со вставкой 150 мкм</t>
  </si>
  <si>
    <t>Угловой сетчатый фильтр FIA 15 D ANG</t>
  </si>
  <si>
    <t>FIA 15 D ANG в комплекте со вставкой 150 мкм</t>
  </si>
  <si>
    <t>Прямой сетчатый фильтр FIA 20 D STR</t>
  </si>
  <si>
    <t>FIA 20 D STR в комплекте со вставкой 150 мкм</t>
  </si>
  <si>
    <t>Угловой сетчатый фильтр FIA 20 D ANG</t>
  </si>
  <si>
    <t>FIA 20 D ANG в комплекте со вставкой 150 мкм</t>
  </si>
  <si>
    <t>Прямой сетчатый фильтр FIA 25 D STR</t>
  </si>
  <si>
    <t>FIA 25 D STR PN 52 в комплекте со вставкой 150 мкм</t>
  </si>
  <si>
    <t>Угловой сетчатый фильтр FIA 25 D ANG</t>
  </si>
  <si>
    <t>FIA 25 D ANG PN 52 в комплекте со вставкой 150 мкм</t>
  </si>
  <si>
    <t>Прямой сетчатый фильтр FIA 32 D STR</t>
  </si>
  <si>
    <t>FIA 32 D STR PN 52 в комплекте со вставкой 150 мкм</t>
  </si>
  <si>
    <t>Угловой сетчатый фильтр FIA 32 D ANG</t>
  </si>
  <si>
    <t>FIA 32 D ANG PN 52 в комплекте со вставкой 150 мкм</t>
  </si>
  <si>
    <t>Прямой сетчатый фильтр FIA 40 D STR</t>
  </si>
  <si>
    <t>FIA 40 D STR в комплекте со вставкой 150 мкм</t>
  </si>
  <si>
    <t>Угловой сетчатый фильтр FIA 40 D ANG</t>
  </si>
  <si>
    <t>FIA 40 D ANG в комплекте со вставкой 150 мкм</t>
  </si>
  <si>
    <t>Прямой сетчатый фильтр FIA 50 D STR</t>
  </si>
  <si>
    <t>FIA 50 D STR в комплекте со вставкой 150 мкм</t>
  </si>
  <si>
    <t>Угловой сетчатый фильтр FIA 50 D ANG</t>
  </si>
  <si>
    <t>FIA 50 D ANG  в комплекте со вставкой 150 мкм</t>
  </si>
  <si>
    <t>Прямой сетчатый фильтр  FIA 65 D STR</t>
  </si>
  <si>
    <t>FIA 65 D STR в комплекте со вставкой 250 мкм</t>
  </si>
  <si>
    <t>Угловой сетчатый фильтр FIA 65 D ANG</t>
  </si>
  <si>
    <t>FIA 65 D ANG  комплекте со вставкой 250 мкм</t>
  </si>
  <si>
    <t>Прямой сетчатый фильтр FIA 80 D STR</t>
  </si>
  <si>
    <t>FIA 80 D STR в комплекте со вставкой 250 мкм</t>
  </si>
  <si>
    <t>Угловой сетчатый фильтр FIA 80 D ANG</t>
  </si>
  <si>
    <t>FIA 80 D ANG в комплекте со вставкой 250 мкм</t>
  </si>
  <si>
    <t>Прямой сетчатый фильтр FIA 100 D STR</t>
  </si>
  <si>
    <t xml:space="preserve"> FIA 100 D STR PN 52 в комплекте со вставкой (250 мкм)</t>
  </si>
  <si>
    <t>Угловой сетчатый фильтр FIA 100 D ANG</t>
  </si>
  <si>
    <t xml:space="preserve"> FIA 100 D ANG PN 52 в комплекте со вставкой (250 мкм)</t>
  </si>
  <si>
    <t>Прямой сетчатый фильтр FIA 125 D STR</t>
  </si>
  <si>
    <t xml:space="preserve"> FIA 125 D STR PN 52 в комплекте со вставкой (250 мкм)</t>
  </si>
  <si>
    <t>Угловой сетчатый фильтр  FIA 125 D ANG</t>
  </si>
  <si>
    <t xml:space="preserve"> FIA 125 D ANG PN 52 в комплекте со вставкой (250 мкм)</t>
  </si>
  <si>
    <t>Прямой сетчатый фильтр FIA 150 D STR</t>
  </si>
  <si>
    <t xml:space="preserve"> FIA 150 D STR PN 52 в комплекте со вставкой (250 мкм)</t>
  </si>
  <si>
    <t>Угловой сетчатый фильтр FIA 150 D ANG</t>
  </si>
  <si>
    <t xml:space="preserve"> FIA 150 D ANG PN 52 в комплекте со вставкой (250 мкм)</t>
  </si>
  <si>
    <t>FIA 100 D STR в комплекте со вставкой 250 мкм</t>
  </si>
  <si>
    <t>FIA 100 D ANG в комплекте со вставкой 250 мкм</t>
  </si>
  <si>
    <t>Прямой сетчатый фильтр  FIA 125 D STR</t>
  </si>
  <si>
    <t>FIA 125 D STR в комплекте со вставкой 250 мкм</t>
  </si>
  <si>
    <t>FIA 125 D ANG в комплекте со вставкой 250 мкм</t>
  </si>
  <si>
    <t>Прямой сетчатый фильтр  FIA 150 D STR</t>
  </si>
  <si>
    <t>FIA 150 D STR в комплекте со вставкой 250 мкм</t>
  </si>
  <si>
    <t>Угловой сетчатый фильтр  FIA 150 D ANG</t>
  </si>
  <si>
    <t>FIA 150 D ANG в комплекте со вставкой 250 мкм</t>
  </si>
  <si>
    <t>Прямой сетчатый фильтр FIA 200 D STR</t>
  </si>
  <si>
    <t>FIA 200 D STR в комплекте со вставкой 250 мкм</t>
  </si>
  <si>
    <t>Угловой сетчатый фильтр  FIA 200 D ANG</t>
  </si>
  <si>
    <t>FIA 200 D ANG в комплекте со вставкой 250 мкм</t>
  </si>
  <si>
    <t>Прямой сетчатый фильтр  FIA 250 D STR</t>
  </si>
  <si>
    <t>FIA 250 D STR в комплекте со вставкой 250 мкм</t>
  </si>
  <si>
    <t>Угловой сетчатый фильтр  FIA 250 D ANG</t>
  </si>
  <si>
    <t>FIA 250 D ANG в комплекте со вставкой 250 мкм</t>
  </si>
  <si>
    <t>Фильтрующая вставка</t>
  </si>
  <si>
    <t>Фильтрующая вставка  100 мкм для FIA 15-25</t>
  </si>
  <si>
    <t xml:space="preserve"> FIA-insert</t>
  </si>
  <si>
    <t>100 мкм</t>
  </si>
  <si>
    <t xml:space="preserve"> FIA 15-25 </t>
  </si>
  <si>
    <t xml:space="preserve">100 мкм (150 меш.) для FIA 15-20 </t>
  </si>
  <si>
    <t xml:space="preserve">Фильтрующая вставка </t>
  </si>
  <si>
    <t>Фильтрующая вставка  150 мкм для FIA 15-25</t>
  </si>
  <si>
    <t>150 мкм</t>
  </si>
  <si>
    <t>150 мкм (100 меш.) для FIA 15-20</t>
  </si>
  <si>
    <t>Фильтрующая вставка  250 мкм для FIA 15-25</t>
  </si>
  <si>
    <t>250 мкм</t>
  </si>
  <si>
    <t xml:space="preserve">250 мкм (72 меш.)   для FIA 15-20 </t>
  </si>
  <si>
    <t>Фильтрующая вставка  500 мкм для FIA 15-25</t>
  </si>
  <si>
    <t>500 мкм</t>
  </si>
  <si>
    <t xml:space="preserve">500 мкм (38 меш.)   для FIA 15-20  </t>
  </si>
  <si>
    <t>Фильтрующая вставка  100 мкм для FIA 32-40</t>
  </si>
  <si>
    <t>FIA 32-40</t>
  </si>
  <si>
    <t>100 мкм (150 меш.) для FIA 25-40</t>
  </si>
  <si>
    <t>Фильтрующая вставка  150 мкм для FIA 32-40</t>
  </si>
  <si>
    <t>150 мкм (100 меш.) для FIA 25-40</t>
  </si>
  <si>
    <t>Фильтрующая вставка  250 мкм для FIA 32-40</t>
  </si>
  <si>
    <t xml:space="preserve">250 мкм (72 меш.)   для FIA 25-40 </t>
  </si>
  <si>
    <t>Фильтрующая вставка  500 мкм для FIA 32-40</t>
  </si>
  <si>
    <t>500 мкм (38 меш.)   для FIA 25-40</t>
  </si>
  <si>
    <t>Фильтрующая вставка  100 мкм для FIA 50</t>
  </si>
  <si>
    <t>FIA 50</t>
  </si>
  <si>
    <t>100 мкм (150 меш.) для FIA 50</t>
  </si>
  <si>
    <t>Фильтрующая вставка  150 мкм для FIA 50</t>
  </si>
  <si>
    <t>150 мкм (100 меш.) для FIA 50</t>
  </si>
  <si>
    <t>Фильтрующая вставка  250 мкм для FIA 50</t>
  </si>
  <si>
    <t>250 мкм (72 меш.)   для FIA 50</t>
  </si>
  <si>
    <t>Фильтрующая вставка  500 мкм для FIA 50</t>
  </si>
  <si>
    <t>500 мкм (38 меш.)   для FIA 50</t>
  </si>
  <si>
    <t>Фильтрующая вставка  150 мкм для FIA 65</t>
  </si>
  <si>
    <t>FIA 65</t>
  </si>
  <si>
    <t>150 мкм (100 меш.) для FIA 65</t>
  </si>
  <si>
    <t>Фильтрующая вставка  250 мкм для FIA 65</t>
  </si>
  <si>
    <t>250 мкм (72 меш.)   для FIA 65</t>
  </si>
  <si>
    <t>Фильтрующая вставка  500 мкм для FIA 65</t>
  </si>
  <si>
    <t>500 мкм (38 меш.)   для FIA 65</t>
  </si>
  <si>
    <t>Фильтрующая вставка  150 мкм для FIA 80</t>
  </si>
  <si>
    <t>FIA 80</t>
  </si>
  <si>
    <t>150 мкм (100 меш.) для FIA 80</t>
  </si>
  <si>
    <t>Фильтрующая вставка  250 мкм для FIA 80</t>
  </si>
  <si>
    <t>250 мкм (72 меш.)   для FIA 80</t>
  </si>
  <si>
    <t>Фильтрующая вставка  500 мкм для FIA 80</t>
  </si>
  <si>
    <t>500 мкм (38 меш.)   для FIA 80</t>
  </si>
  <si>
    <t>Фильтрующая вставка  150 мкм для FIA 100</t>
  </si>
  <si>
    <t>FIA 100</t>
  </si>
  <si>
    <t>150 мкм (100 меш.) для FIA 100</t>
  </si>
  <si>
    <t>Фильтрующая вставка  250 мкм для FIA 100</t>
  </si>
  <si>
    <t>250 мкм (72 меш.)   для FIA 100</t>
  </si>
  <si>
    <t>Фильтрующая вставка  500 мкм для FIA 100</t>
  </si>
  <si>
    <t>500 мкм (38 меш.)   для FIA 100</t>
  </si>
  <si>
    <t>Фильтрующая вставка  150 мкм для FIA 125</t>
  </si>
  <si>
    <t>FIA 125</t>
  </si>
  <si>
    <t>150 мкм (100 меш.) для FIA 125</t>
  </si>
  <si>
    <t>Фильтрующая вставка  250 мкм для FIA 125</t>
  </si>
  <si>
    <t>250 мкм (72 меш.)   для FIA 125</t>
  </si>
  <si>
    <t>Фильтрующая вставка  500 мкм для FIA 125</t>
  </si>
  <si>
    <t>500 мкм (38 меш.)   для FIA 125</t>
  </si>
  <si>
    <t>Фильтрующая вставка  150 мкм для FIA 150</t>
  </si>
  <si>
    <t>FIA 150</t>
  </si>
  <si>
    <t>150 мкм (100 меш.) для FIA 150</t>
  </si>
  <si>
    <t>Фильтрующая вставка  250 мкм для FIA 150</t>
  </si>
  <si>
    <t>250 мкм (72 меш.)   для FIA 150</t>
  </si>
  <si>
    <t>Фильтрующая вставка  500 мкм для FIA 150</t>
  </si>
  <si>
    <t>500 мкм (38 меш.)   для FIA 150</t>
  </si>
  <si>
    <t>Фильтрующая вставка  150 мкм для FIA 200</t>
  </si>
  <si>
    <t>FIA 200</t>
  </si>
  <si>
    <t>150 мкм (100 меш.) для FIA 200</t>
  </si>
  <si>
    <t>Фильтрующая вставка  250 мкм для FIA 200</t>
  </si>
  <si>
    <t>250 мкм (72 меш.)   для FIA 200</t>
  </si>
  <si>
    <t>Фильтрующая вставка  500 мкм для FIA 200</t>
  </si>
  <si>
    <t>500 мкм (38 меш.)   для FIA 200</t>
  </si>
  <si>
    <t>Фильтрующая вставка  150 мкм для FIA 250</t>
  </si>
  <si>
    <t>FIA 250</t>
  </si>
  <si>
    <t>150 мкм (100 меш.) для FIA 250</t>
  </si>
  <si>
    <t>Фильтрующая вставка  250 мкм для FIA 250</t>
  </si>
  <si>
    <t>250 мкм (72 меш.)   для FIA 250</t>
  </si>
  <si>
    <t>148H3137R</t>
  </si>
  <si>
    <t>Фильтрующая вставка  500 мкм для FIA 250</t>
  </si>
  <si>
    <t>500 мкм (38 меш.)   для FIA 250</t>
  </si>
  <si>
    <t>Корпус регулятора температуры масла</t>
  </si>
  <si>
    <t xml:space="preserve">Корпус регулятора температуры масла ORV 25 D </t>
  </si>
  <si>
    <t>ORV</t>
  </si>
  <si>
    <t>ORV 25</t>
  </si>
  <si>
    <t>3-х ходовой</t>
  </si>
  <si>
    <t xml:space="preserve"> -10…85</t>
  </si>
  <si>
    <t xml:space="preserve">Холодильные масла </t>
  </si>
  <si>
    <t xml:space="preserve"> ORV 25 D; под сварку встык</t>
  </si>
  <si>
    <t xml:space="preserve">Корпус регулятора температуры масла ORV 32 D </t>
  </si>
  <si>
    <t>ORV 32</t>
  </si>
  <si>
    <t xml:space="preserve"> ORV 32 D; под сварку встык</t>
  </si>
  <si>
    <t xml:space="preserve">Корпус регулятора температуры масла ORV 40 D </t>
  </si>
  <si>
    <t>ORV 40</t>
  </si>
  <si>
    <t xml:space="preserve"> ORV 40 D; под сварку встык</t>
  </si>
  <si>
    <t>Корпус регулятора температуры масла ORV 50 D</t>
  </si>
  <si>
    <t>ORV 50</t>
  </si>
  <si>
    <t xml:space="preserve"> ORV 50 D; под сварку встык</t>
  </si>
  <si>
    <t>Корпус регулятора температуры масла ORV 65 D</t>
  </si>
  <si>
    <t>ORV 65</t>
  </si>
  <si>
    <t xml:space="preserve"> ORV 65 D; под сварку встык</t>
  </si>
  <si>
    <t>Корпус регулятора температуры масла ORV 80 D</t>
  </si>
  <si>
    <t>ORV 80</t>
  </si>
  <si>
    <t xml:space="preserve"> ORV 80 D; под сварку встык</t>
  </si>
  <si>
    <t xml:space="preserve">Элемент термостатический </t>
  </si>
  <si>
    <t>Элемент термостатический 49°C  для ORV 25-50</t>
  </si>
  <si>
    <t>ORV-insert</t>
  </si>
  <si>
    <t xml:space="preserve">49°C </t>
  </si>
  <si>
    <t>Термостат 49°C  для ORV 25-50</t>
  </si>
  <si>
    <t>Элемент термостатический 60°C  для ORV 25-50</t>
  </si>
  <si>
    <t xml:space="preserve"> 60°C</t>
  </si>
  <si>
    <t>Термостат 60°C  для ORV 25-50</t>
  </si>
  <si>
    <t>Термостат 49°C  для ORV 65-80</t>
  </si>
  <si>
    <t>Термостат 60°C  для ORV 65-80</t>
  </si>
  <si>
    <t xml:space="preserve">SNV </t>
  </si>
  <si>
    <t>Кодовый
номер</t>
  </si>
  <si>
    <t>Материал</t>
  </si>
  <si>
    <t>Типоразмер</t>
  </si>
  <si>
    <t>Совместимость
с клапанами</t>
  </si>
  <si>
    <t>Плоское уплотнение</t>
  </si>
  <si>
    <t>AFM 34</t>
  </si>
  <si>
    <t>Кольцевое уплотнение</t>
  </si>
  <si>
    <t>Хлоропрен</t>
  </si>
  <si>
    <t>Алюминий</t>
  </si>
  <si>
    <t>PM / EVRAT / CVH</t>
  </si>
  <si>
    <t>PM / Пилоты</t>
  </si>
  <si>
    <t>027Z3072R</t>
  </si>
  <si>
    <t>027Z3073R</t>
  </si>
  <si>
    <t>027Z3074R</t>
  </si>
  <si>
    <t>027Z3075R</t>
  </si>
  <si>
    <t>027Z3076R</t>
  </si>
  <si>
    <t>027Z3077R</t>
  </si>
  <si>
    <t>027Z3078R</t>
  </si>
  <si>
    <t>027Z3071R</t>
  </si>
  <si>
    <t>CVP, CVPP, CVC, EVM</t>
  </si>
  <si>
    <t>148Z4153R</t>
  </si>
  <si>
    <t>SVA, REG, SCA, CHV, FIA</t>
  </si>
  <si>
    <t>148Z4154R</t>
  </si>
  <si>
    <t>148Z4155R</t>
  </si>
  <si>
    <t>148Z4156R</t>
  </si>
  <si>
    <t>148Z4157R</t>
  </si>
  <si>
    <t>148Z4158R</t>
  </si>
  <si>
    <t>148Z4159R</t>
  </si>
  <si>
    <t>148Z4160R</t>
  </si>
  <si>
    <t>148Z4161R</t>
  </si>
  <si>
    <t>148Z4162R</t>
  </si>
  <si>
    <t>148Z4163R</t>
  </si>
  <si>
    <t>SVA, SCA, CHV, FIA</t>
  </si>
  <si>
    <t>SVA, FIA</t>
  </si>
  <si>
    <t>148Z4253R</t>
  </si>
  <si>
    <t>Сальник</t>
  </si>
  <si>
    <t>Уплотнение</t>
  </si>
  <si>
    <t>Графит</t>
  </si>
  <si>
    <t>SVA, REG, SCA</t>
  </si>
  <si>
    <t>148Z4254R</t>
  </si>
  <si>
    <t>148Z4255R</t>
  </si>
  <si>
    <t>148Z4256R</t>
  </si>
  <si>
    <t>148Z4257R</t>
  </si>
  <si>
    <t>148Z4258R</t>
  </si>
  <si>
    <t>SVA, SCA</t>
  </si>
  <si>
    <t>Комплекты прокладочных уплотнений для пилотных клапанов SVA, REG, SCA, CHV, FIA</t>
  </si>
  <si>
    <t>Рисунок</t>
  </si>
  <si>
    <t>Позиция на рис.</t>
  </si>
  <si>
    <t>Запасные части и аксессуары</t>
  </si>
  <si>
    <t>Ревизионный набор прокладок DN 10-15. PM, EVRAT, CVH</t>
  </si>
  <si>
    <t>Ревизионный набор прокладок DN 20-25. PM, EVRAT, CVH</t>
  </si>
  <si>
    <t>Ревизионный набор прокладок DN 32-40. PM, PMLX, EVRA</t>
  </si>
  <si>
    <t>Ревизионный набор прокладок DN 50. Для клапанов PM, PMLX, EVRA</t>
  </si>
  <si>
    <t>Ревизионный набор прокладок DN 65. Для клапанов PM, PMLX</t>
  </si>
  <si>
    <t>Ревизионный набор прокладок DN 80. Для клапанов PM, PMLX</t>
  </si>
  <si>
    <t>Ревизионный набор прокладок DN 100. Для клапанов PM, PMLX</t>
  </si>
  <si>
    <t>Ревизионные набор прокладок для клапанов СVP, CVC,CVPP, EVM. Мультипак: 10 комплектов.</t>
  </si>
  <si>
    <t>Универсальная прокладка DN 15-25. Для клапанов SVA, REG, SCA, CHV, FIA. Мультипак 10 шт.</t>
  </si>
  <si>
    <t>Универсальная прокладка DN 32-40. Для клапанов SVA, REG, SCA, CHV, FIA. Мультипак 10 шт.</t>
  </si>
  <si>
    <t>Универсальная прокладка DN 50. Для клапанов SVA, REG, SCA, CHV, FIA. Мультипак 10 шт.</t>
  </si>
  <si>
    <t>Универсальная прокладка DN 65. Для клапанов SVA, REG, SCA, CHV, FIA. Мультипак 10 шт.</t>
  </si>
  <si>
    <t>Универсальная прокладка DN 80. Для клапанов SVA, REG, SCA, CHV, FIA. Мультипак 10 шт.</t>
  </si>
  <si>
    <t>Универсальная прокладка DN 100. Для клапанов SVA, REG, SCA, CHV, FIA. Мультипак 10 шт.</t>
  </si>
  <si>
    <t>Универсальная прокладка DN 125. Для клапанов SVA, SCA, CHV, FIA. Мультипак 10 шт.</t>
  </si>
  <si>
    <t>Универсальная прокладка DN 150. Для клапанов SVA, SCA, CHV, FIA. Мультипак 10 шт.</t>
  </si>
  <si>
    <t>Универсальная прокладка DN 200. Для клапанов SVA, FIA. Мультипак 10 шт.</t>
  </si>
  <si>
    <t>Универсальная прокладка DN 250. Для клапанов SVA, FIA. Мультипак 10 шт.</t>
  </si>
  <si>
    <t>Универсальная прокладка DN 300. Для клапанов SVA, FIA. Мультипак 10 шт.</t>
  </si>
  <si>
    <t>Комплект сальникового уплотнения DN 65. Для клапанов SVA, REG, SCA. Мультипак: 10 комплектов.</t>
  </si>
  <si>
    <t>Комплект сальникового уплотнения DN 80. Для клапанов SVA, REG, SCA. Мультипак: 10 комплектов.</t>
  </si>
  <si>
    <t>Комплект сальникового уплотнения DN 100-150. Для клапанов SVA, SCA. Мультипак: 5 комплектов.</t>
  </si>
  <si>
    <t>Комплект сальникового уплотнения DN 200. Для клапанов SVA</t>
  </si>
  <si>
    <t>Spare Parts</t>
  </si>
  <si>
    <t xml:space="preserve"> --</t>
  </si>
  <si>
    <t>Комплект сальникового уплотнения DN 15-25. Для клапанов SVA, REG, SCA. Мультипак: 10 комплектов.</t>
  </si>
  <si>
    <t>Комплект сальникового уплотнения DN 32-50. Для клапанов SVA, REG, SCA. Мультипак: 10 комплектов.</t>
  </si>
  <si>
    <t xml:space="preserve">  10-15</t>
  </si>
  <si>
    <t>20-25</t>
  </si>
  <si>
    <t>Типоразмер DN</t>
  </si>
  <si>
    <t>32-40</t>
  </si>
  <si>
    <t>15-25</t>
  </si>
  <si>
    <t>32-50</t>
  </si>
  <si>
    <t>100-150</t>
  </si>
  <si>
    <t xml:space="preserve"> -0,65 ÷ 7</t>
  </si>
  <si>
    <t>Реле уровня жидкости</t>
  </si>
  <si>
    <t>084H6001R</t>
  </si>
  <si>
    <t>084H6012R</t>
  </si>
  <si>
    <t>Реле уровня жидкости ELS 1.1</t>
  </si>
  <si>
    <t>Штуцер под приварку для ELS</t>
  </si>
  <si>
    <t>ELS</t>
  </si>
  <si>
    <t>Наруж. резьба G 3/4"</t>
  </si>
  <si>
    <t>Штуцер под сварку</t>
  </si>
  <si>
    <t>Внутр. резьба G 3/4"</t>
  </si>
  <si>
    <t>Чертеж реле уровня жидкости ELS 1.1 (084H6001R)</t>
  </si>
  <si>
    <t xml:space="preserve">PM / PMLX </t>
  </si>
  <si>
    <t xml:space="preserve">PM </t>
  </si>
  <si>
    <t>PM / PMLX</t>
  </si>
  <si>
    <t>PM / PMLX/ Пилоты</t>
  </si>
  <si>
    <t>PM / PMLX / Пилоты</t>
  </si>
  <si>
    <r>
      <t xml:space="preserve">Электронное реле уровня жидкости типа </t>
    </r>
    <r>
      <rPr>
        <b/>
        <sz val="10"/>
        <rFont val="Arial Cyr"/>
        <charset val="204"/>
      </rPr>
      <t>ELS</t>
    </r>
    <r>
      <rPr>
        <sz val="10"/>
        <rFont val="Arial Cyr"/>
        <charset val="204"/>
      </rPr>
      <t xml:space="preserve">  предназначено для обеспечения надёжного отклика на изменения уровня жидкости в холодильных системах, путем отслеживания фазового состояния (жидкое или газообразное) хладагента с помощью чувствительного элемента
 - Широкий диапазон применения
 - Точность определения уровня
 - Корпус из нержавеющей стали
</t>
    </r>
  </si>
  <si>
    <t>Группа</t>
  </si>
  <si>
    <t>Coil</t>
  </si>
  <si>
    <t>EVRA(T)</t>
  </si>
  <si>
    <t>027B1130R</t>
  </si>
  <si>
    <t>Регуляторы давления с тремя пилотными портами</t>
  </si>
  <si>
    <t xml:space="preserve">Регуляторы давления с пилотным управлением типа PM предназначены для регулирования расход хладагента по пропорциональному или двухпозиционному закону регулирования в зависимости от степени открытия пилотного и основного клапанов. Регулирующие функции клапана определяются тем, какие типы пилотных клапанов с ним применяются. </t>
  </si>
  <si>
    <t>Клапаны-регуляторы давления с пилотным управлением</t>
  </si>
  <si>
    <t>Клапаны-регуляторы давления для поддержания перепада давления</t>
  </si>
  <si>
    <t>Регуляторы давления OFV — это перепускные клапаны углового исполнения с регулируемым открывающим перепадом давления. Клапаны сочетает в себе три функции: регулирование перепада давления, обратного клапана и запорного клапана.</t>
  </si>
  <si>
    <t>Электромагнитный пилотный клапан</t>
  </si>
  <si>
    <t>Электромагнитный пилотный клапан EVM-NC;</t>
  </si>
  <si>
    <t>Электромагнитный пилотный клапан EVM-NO;</t>
  </si>
  <si>
    <t>EVM-NO</t>
  </si>
  <si>
    <t xml:space="preserve">EVM-NO; нормально закрытый </t>
  </si>
  <si>
    <t>Клапан-регулятор давления с пилотным управлением</t>
  </si>
  <si>
    <t>Клапан-регулятор давления с пилотным управлением PM 20 D</t>
  </si>
  <si>
    <t>Клапан-регулятор давления с пилотным управлением PM 25 D</t>
  </si>
  <si>
    <t>Клапан-регулятор давления с пилотным управлением PM 32 D</t>
  </si>
  <si>
    <t>Клапан-регулятор давления с пилотным управлением PM 50 D</t>
  </si>
  <si>
    <t>Клапан-регулятор давления с пилотным управлением PM 65 D</t>
  </si>
  <si>
    <t>Клапан-регулятор давления с пилотным управлением PM 80 D</t>
  </si>
  <si>
    <t>Клапан-регулятор давления с пилотным управлением PM 100 D</t>
  </si>
  <si>
    <t>Клапан-регулятор давления</t>
  </si>
  <si>
    <t>Клапан-регулятор давления OFV 20</t>
  </si>
  <si>
    <t>Клапан-регулятор давления OFV 25</t>
  </si>
  <si>
    <t>Клапан-регулятор давления OFV 32</t>
  </si>
  <si>
    <t>Клапан-регулятор давления OFV 40</t>
  </si>
  <si>
    <t>148B3769R</t>
  </si>
  <si>
    <t>148B3768R</t>
  </si>
  <si>
    <t>Элемент термостатический 49°C для ORV 65-80</t>
  </si>
  <si>
    <t>Элемент термостатический 60°C для ORV 65-80</t>
  </si>
  <si>
    <t>Запорный игольчатый клапан</t>
  </si>
  <si>
    <t>SNV-S  G½" - G½"; с 2-мя ниппелями под сварку в комплекте. Мультипак: 5 клапанов + 10 непиилей</t>
  </si>
  <si>
    <t>SNV-S  FPT¼" - FPT¼"; заглушка в комплекте (1 шт). Мультипак: 5 клапанов + 5 заглушек</t>
  </si>
  <si>
    <t>SNV-L G½" - W½" с заглушкой в комплекте G 1/2 
Мультипак: 5 клапанов + 5 заглушек</t>
  </si>
  <si>
    <t>SNV-S  G½" - G½" с 2-мя ниппелями под сварку в комплекте. Мультипак: 5 клапанов + 10  ниппелей</t>
  </si>
  <si>
    <t>SNV-S MPT¼" - FPT¼"; заглушка  в комплекте (1 шт).
Мультипак: 5 клапанов + 5 заглушек</t>
  </si>
  <si>
    <t xml:space="preserve">Угловой запорный клапан SNV-L ANG G1/2-W1/2 + заглушка </t>
  </si>
  <si>
    <t>Угловой запорный клапан SNV-L ANG G1/2-W1/2 + ниппель DN 6</t>
  </si>
  <si>
    <t xml:space="preserve">Угловой запорный клапан SNV-S ANG G½ - G½ </t>
  </si>
  <si>
    <t xml:space="preserve">Прямой запорный клапан  SNV-S STR G½ - G½ </t>
  </si>
  <si>
    <t>Угловой запорный клапан SNV-S ANG  FPT¼ - FPT¼</t>
  </si>
  <si>
    <t xml:space="preserve">Угловой запорный клапан SNV-S ANG MPT¼ - FPT¼ </t>
  </si>
  <si>
    <t>W 1/2"
(под приварку)</t>
  </si>
  <si>
    <t>Заглушка G1/2 (внутр. Резьба)</t>
  </si>
  <si>
    <t xml:space="preserve">Угловой запорный клапан SNV-S ANG G1/2-G 1/2 </t>
  </si>
  <si>
    <t>Угловой запорный клапан SNV-S STR G1/2-G 1/2</t>
  </si>
  <si>
    <t xml:space="preserve">Угловой запорный клапан типа  SNV-S ANG FPT¼"-FPT¼” </t>
  </si>
  <si>
    <t>Угловой запорный клапан SNV-S ANG MPT¼"-FPT¼”</t>
  </si>
  <si>
    <t>Угловой запорный клапан SNV-L ANG G1/2-W1/2 (L=100 мм)</t>
  </si>
  <si>
    <t>Угловой запорный клапан  SNV-L ANG G1/2-W1/2 (L=100 мм)</t>
  </si>
  <si>
    <t>027B4032R</t>
  </si>
  <si>
    <t>027B4040R</t>
  </si>
  <si>
    <t>027B4050R</t>
  </si>
  <si>
    <t>027B4065R</t>
  </si>
  <si>
    <t>027B4080R</t>
  </si>
  <si>
    <t>027B4100R</t>
  </si>
  <si>
    <t>ICLX-R</t>
  </si>
  <si>
    <t>Двухступенчатый электромагнитный клапан ICLX-R 32 D</t>
  </si>
  <si>
    <t>Двухступенчатый электромагнитный клапан ICLX-R 40 D</t>
  </si>
  <si>
    <t>Двухступенчатый электромагнитный клапан ICLX-R 50 D</t>
  </si>
  <si>
    <t>Двухступенчатый электромагнитный клапан  ICLX-R 65 D</t>
  </si>
  <si>
    <t>Двухступенчатый электромагнитный клапан ICLX-R 80 D</t>
  </si>
  <si>
    <t>Двухступенчатый электромагнитный клапан ICLX-R 100 D</t>
  </si>
  <si>
    <t>ICLX-R 32</t>
  </si>
  <si>
    <t>ICLX-R 40</t>
  </si>
  <si>
    <t>ICLX-R 50</t>
  </si>
  <si>
    <t>ICLX-R 65</t>
  </si>
  <si>
    <t>ICLX-R 80</t>
  </si>
  <si>
    <t>ICLX-R 100</t>
  </si>
  <si>
    <t xml:space="preserve">PMLX 32;  c 2-мя пилотами EVM-NC + катушки и ответными фланцами в комплекте; </t>
  </si>
  <si>
    <t xml:space="preserve">PMLX 40;  c 2-мя пилотами EVM-NC + катушки и ответными фланцами в комплекте; </t>
  </si>
  <si>
    <t xml:space="preserve">PMLX 50;   c 2-мя пилотами EVM-NC + катушки и ответными фланцами в комплекте; </t>
  </si>
  <si>
    <t xml:space="preserve">PMLX 65;  c 2-мя пилотами EVM-NC + катушки и ответными фланцами в комплекте; </t>
  </si>
  <si>
    <t xml:space="preserve">PMLX 80;   c 2-мя пилотами EVM-NC + катушки и ответными фланцами в комплекте; </t>
  </si>
  <si>
    <t xml:space="preserve">PMLX 100;   c 2-мя пилотами EVM-NC + катушки и ответными фланцами в комплекте; </t>
  </si>
  <si>
    <t xml:space="preserve">ICLX-R 32 </t>
  </si>
  <si>
    <t xml:space="preserve">ICLX-R 40 </t>
  </si>
  <si>
    <t xml:space="preserve">ICLX-R 50 </t>
  </si>
  <si>
    <t xml:space="preserve">ICLX-R 65 </t>
  </si>
  <si>
    <t xml:space="preserve">ICLX-R 80 </t>
  </si>
  <si>
    <t>Клапан-регулятор давления с пилотным управлением PM 40 D</t>
  </si>
  <si>
    <t>027B3020R</t>
  </si>
  <si>
    <t>027B3025R</t>
  </si>
  <si>
    <t>027B3032R</t>
  </si>
  <si>
    <t>027B3040R</t>
  </si>
  <si>
    <t>027B3050R</t>
  </si>
  <si>
    <t>027B3065R</t>
  </si>
  <si>
    <t>027B3080R</t>
  </si>
  <si>
    <t>027B3100R</t>
  </si>
  <si>
    <t>Клапан-регулятор давления ICS-R 25 D</t>
  </si>
  <si>
    <t>Клапан-регулятор давления ICS-R 20 D</t>
  </si>
  <si>
    <t>Клапан-регулятор давления ICS-R 32 D</t>
  </si>
  <si>
    <t>Клапан-регулятор давления ICS-R 40 D</t>
  </si>
  <si>
    <t>Клапан-регулятор давления ICS-R 50 D</t>
  </si>
  <si>
    <t>Клапан-регулятор давления ICS-R 65 D</t>
  </si>
  <si>
    <t>Клапан-регулятор давления ICS-R 80 D</t>
  </si>
  <si>
    <t>Клапан-регулятор давления ICS-R 100 D</t>
  </si>
  <si>
    <t>ICS-R</t>
  </si>
  <si>
    <t>ICS-R 20 D</t>
  </si>
  <si>
    <t>ICS-R 40 D</t>
  </si>
  <si>
    <t>ICS-R 50 D</t>
  </si>
  <si>
    <t>ICS-R 65 D</t>
  </si>
  <si>
    <t>ICS-R 80 D</t>
  </si>
  <si>
    <t>ICS-R 100 D</t>
  </si>
  <si>
    <t>ICS-R 25 D</t>
  </si>
  <si>
    <t>ICS-R 32 D</t>
  </si>
  <si>
    <t>ICS-R 20 D PN 52</t>
  </si>
  <si>
    <t>ICS-R 25 D PN 52</t>
  </si>
  <si>
    <t>ICS-R 32 D PN 52</t>
  </si>
  <si>
    <t>ICS-R 40 D PN 52</t>
  </si>
  <si>
    <t>ICS-R 50 D PN 52</t>
  </si>
  <si>
    <t>ICS-R 65 D PN 52</t>
  </si>
  <si>
    <t>ICS-R 80 D PN 52</t>
  </si>
  <si>
    <t>ICS-R 100 D PN 52</t>
  </si>
  <si>
    <t>PR PL40R-Project</t>
  </si>
  <si>
    <t>148H3272R</t>
  </si>
  <si>
    <t>148H3273R</t>
  </si>
  <si>
    <t>Запорный клапан с функцией быстрого спуска</t>
  </si>
  <si>
    <t>Угловой запорный клапан  SVA-Q 15 D ANG</t>
  </si>
  <si>
    <t>Угловой запорный клапан  SVA-Q 20 D ANG</t>
  </si>
  <si>
    <t>SVA-Q 15 D ANG</t>
  </si>
  <si>
    <t>SVA-Q 20 D ANG</t>
  </si>
  <si>
    <t>018F6905R</t>
  </si>
  <si>
    <t>BN230AS</t>
  </si>
  <si>
    <t>Катушка BN230AS; 18 Вт; 220В; 50 Гц; перем. тока; DIN 43650</t>
  </si>
  <si>
    <t>Электромагнитная катушка BN230AS</t>
  </si>
  <si>
    <t>027L1267R</t>
  </si>
  <si>
    <t>Смотровое стекло SG-R 25 D PN 52</t>
  </si>
  <si>
    <t xml:space="preserve">Смотровое стекло </t>
  </si>
  <si>
    <t xml:space="preserve">SG-R </t>
  </si>
  <si>
    <t xml:space="preserve">SG-R 25D </t>
  </si>
  <si>
    <t>Смотровое стекло LLG-R 335</t>
  </si>
  <si>
    <t>Смотровое стекло LLG-R 590</t>
  </si>
  <si>
    <t>Смотровое стекло LLG-R 740</t>
  </si>
  <si>
    <t>Смотровое стекло LLG-R 995</t>
  </si>
  <si>
    <t>Смотровое стекло LLG-R 1145</t>
  </si>
  <si>
    <t>Смотровое стекло LLG-R 1550</t>
  </si>
  <si>
    <t>LLG-R</t>
  </si>
  <si>
    <t>LLG-R 335</t>
  </si>
  <si>
    <t>LLG-R 590</t>
  </si>
  <si>
    <t>LLG-R 740</t>
  </si>
  <si>
    <t>LLG-R 995</t>
  </si>
  <si>
    <t>LLG-R 1145</t>
  </si>
  <si>
    <t>LLG-R 1550</t>
  </si>
  <si>
    <t>027L0185R</t>
  </si>
  <si>
    <t>027L0335R</t>
  </si>
  <si>
    <t>LLG-R 185</t>
  </si>
  <si>
    <t>027L0590R</t>
  </si>
  <si>
    <t>027L0740R</t>
  </si>
  <si>
    <t>027L0995R</t>
  </si>
  <si>
    <t>027L1145R</t>
  </si>
  <si>
    <t>027L1550R</t>
  </si>
  <si>
    <t>Смотровые стекла уровня жидкости</t>
  </si>
  <si>
    <t xml:space="preserve"> SVA 350 D ANG; колпачок и маховик в комплекте; под сварку встык</t>
  </si>
  <si>
    <t>R717 (аммиак), R744 (диоксид углерода), R507A, R410A, R134a, R22, R404A, R407C, холодильные масла, пропиленгликоль и этиленгликоль</t>
  </si>
  <si>
    <t xml:space="preserve">Чертеж штуцера под сварку (084H6012R). В комплект поставки входит алюминиевое плоское уплотнение </t>
  </si>
  <si>
    <t>149C2015R</t>
  </si>
  <si>
    <t>149C2020R</t>
  </si>
  <si>
    <t>SVA-Q</t>
  </si>
  <si>
    <t>SVA-Q 15 D</t>
  </si>
  <si>
    <t>SVA-Q 20 D</t>
  </si>
  <si>
    <t xml:space="preserve"> -40…120</t>
  </si>
  <si>
    <t xml:space="preserve">Вход - под сварку встык DIN 15
Выход - резьба G3/4" </t>
  </si>
  <si>
    <t xml:space="preserve">Вход - под сварку встык DIN 20
Выход - резьба G3/4" </t>
  </si>
  <si>
    <t>Быстроспускной запорный клапан SVA-Q 15 D</t>
  </si>
  <si>
    <t>Быстроспускной запорный клапан  SVA-Q 20 D</t>
  </si>
  <si>
    <t xml:space="preserve">Быстроспускной запорный клапан </t>
  </si>
  <si>
    <r>
      <t xml:space="preserve">Клапаны запорные типа </t>
    </r>
    <r>
      <rPr>
        <b/>
        <sz val="10"/>
        <rFont val="Arial Cyr"/>
        <charset val="204"/>
      </rPr>
      <t>SVA-Q</t>
    </r>
    <r>
      <rPr>
        <sz val="10"/>
        <rFont val="Arial Cyr"/>
        <charset val="204"/>
      </rPr>
      <t xml:space="preserve"> имеют функцию быстрого открытия/закрытия и предназначены для слива масла из систем с хладагентом (аммиак и др.), находящихся под давлением. Таким образом, исключается случайный выброс хладагента в окружающую среду.
Клапаны удовлетворяют всем требованиям, предъявляемым к запорному оборудованию для промышленных холодильных установок.</t>
    </r>
  </si>
  <si>
    <t>Быстроспускные запорные клапаны</t>
  </si>
  <si>
    <t xml:space="preserve">SNV-L G1/2-W1/2 ANG    </t>
  </si>
  <si>
    <t xml:space="preserve">SNV-L G1/2-W1/2 ANG </t>
  </si>
  <si>
    <t>SNV-S G½ - G½  ANG</t>
  </si>
  <si>
    <t>SNV-S G½ - G½  STR</t>
  </si>
  <si>
    <t>SNV-S  FPT¼ - FPT¼ ANG</t>
  </si>
  <si>
    <t>SNV-S  MPT¼ - FPT¼  ANG</t>
  </si>
  <si>
    <r>
      <t xml:space="preserve">Смотровые стекла типа </t>
    </r>
    <r>
      <rPr>
        <b/>
        <sz val="10"/>
        <rFont val="Arial Cyr"/>
        <charset val="204"/>
      </rPr>
      <t xml:space="preserve">LLG-R </t>
    </r>
    <r>
      <rPr>
        <sz val="10"/>
        <rFont val="Arial Cyr"/>
        <charset val="204"/>
      </rPr>
      <t xml:space="preserve">и </t>
    </r>
    <r>
      <rPr>
        <b/>
        <sz val="10"/>
        <rFont val="Arial Cyr"/>
        <charset val="204"/>
      </rPr>
      <t>SG-R</t>
    </r>
    <r>
      <rPr>
        <sz val="10"/>
        <rFont val="Arial Cyr"/>
        <charset val="204"/>
      </rPr>
      <t xml:space="preserve"> предназначены для визуального контроля уровня жидкости в сосудах, расширительных баках, стояках и т. д. 
Стекла удовлетворяют всем требованиям, предъявляемым к оборудованию промышленных холодильных установок.
</t>
    </r>
  </si>
  <si>
    <t>SG-R</t>
  </si>
  <si>
    <t>Смотровые стекла типа LLG-R поставляются в комплекте с двумя клапанами SNV-L и смотровой проставкой</t>
  </si>
  <si>
    <t>Смотровые стекла типа SG-R поставляются в комплекте cо смотровой проставкой</t>
  </si>
  <si>
    <t>027Z4253R</t>
  </si>
  <si>
    <t>027Z4254R</t>
  </si>
  <si>
    <t>027Z4255R</t>
  </si>
  <si>
    <t>Сальник с прокладками</t>
  </si>
  <si>
    <t>20-65</t>
  </si>
  <si>
    <t>80-100</t>
  </si>
  <si>
    <t>Сальник DN 20-65. Для клапанов PM, PMLX</t>
  </si>
  <si>
    <t>Сальник DN 80-100. Для клапанов PM, PMLX</t>
  </si>
  <si>
    <t>Сальник DN 125. Для клапанов PM, PMLX</t>
  </si>
  <si>
    <t xml:space="preserve">Двухступенчатые электромагнитные клапаны типа ICLX-R устанавливаются на линиях возврата влажного или сухого пара и предназначены для повышения безопасности и энергоэффективности холодильной системы при оттаивании горячими парами. </t>
  </si>
  <si>
    <t>027B4125R</t>
  </si>
  <si>
    <t>027B4150R</t>
  </si>
  <si>
    <t>ICLX-R 125</t>
  </si>
  <si>
    <t>ICLX-R 150</t>
  </si>
  <si>
    <t>Двухступенчатый электромагнитный клапан ICLX-R 125 D</t>
  </si>
  <si>
    <t>Двухступенчатый электромагнитный клапан ICLX-R 150 D</t>
  </si>
  <si>
    <t>027B3125R</t>
  </si>
  <si>
    <t>027B3150R</t>
  </si>
  <si>
    <t>Клапан-регулятор давления ICS-R 125 D</t>
  </si>
  <si>
    <t>Клапан-регулятор давления ICS-R 150 D</t>
  </si>
  <si>
    <t>ICS-R 125 D</t>
  </si>
  <si>
    <t>ICS-R 150 D</t>
  </si>
  <si>
    <t>ICS-R 125 D PN 52</t>
  </si>
  <si>
    <t>ICS-R 150 D PN 52</t>
  </si>
  <si>
    <t>Регуляторы давления с пилотным управлением типа ICS-R предназначены для регулирования расход хладагента по пропорциональному или двухпозиционному закону регулирования в зависимости от степени открытия пилотного и основного клапанов. Регулирующие функции клапана определяются установленными в него пилотными клапанами.</t>
  </si>
  <si>
    <t>Клапан ICLX-R</t>
  </si>
  <si>
    <t>Электромагнитный пилотный клапан типа EVM-NO</t>
  </si>
  <si>
    <t>DIN 43561</t>
  </si>
  <si>
    <t>Комплект сальникового уплотнения DN 20-65. Для клапанов PM, PMLX, ICS-R, ICLX-R. Мультипак: 10 комплектов.</t>
  </si>
  <si>
    <t>Комплект сальникового уплотнения DN 80-100. Для клапанов PM, PMLX, ICS-R, ICLX-R. Мультипак: 10 комплектов.</t>
  </si>
  <si>
    <t>148Z6151R</t>
  </si>
  <si>
    <t>148Z6152R</t>
  </si>
  <si>
    <t>148Z6153R</t>
  </si>
  <si>
    <t>148Z6154R</t>
  </si>
  <si>
    <t>148Z6155R</t>
  </si>
  <si>
    <t>148Z6156R</t>
  </si>
  <si>
    <t>148Z6157R</t>
  </si>
  <si>
    <t>148Z6158R</t>
  </si>
  <si>
    <t>148Z6159R</t>
  </si>
  <si>
    <t>148Z6160R</t>
  </si>
  <si>
    <t>148Z6161R</t>
  </si>
  <si>
    <t>148Z6162R</t>
  </si>
  <si>
    <t>Запорный конус в сборе</t>
  </si>
  <si>
    <t>Винт</t>
  </si>
  <si>
    <t>Сталь</t>
  </si>
  <si>
    <t>Шар</t>
  </si>
  <si>
    <t>Ремонтный комплект для SVA 50</t>
  </si>
  <si>
    <t>Ремонтный комплект для SVA 65</t>
  </si>
  <si>
    <t>Ремонтный комплект для SVA 80</t>
  </si>
  <si>
    <t>Ремонтный комплект для SVA 15-25. Мультипак 5 комплектов</t>
  </si>
  <si>
    <t>Ремонтный комплект для SVA 32-40. Мультипак 5 комплектов</t>
  </si>
  <si>
    <t>Ремонтный комплект для SVA 100</t>
  </si>
  <si>
    <t>Ремонтный комплект для SVA 125</t>
  </si>
  <si>
    <t>Ремонтный комплект для SVA 150</t>
  </si>
  <si>
    <t>Ремонтный комплект для SVA 200</t>
  </si>
  <si>
    <t>Ремонтный комплект для SVA 250</t>
  </si>
  <si>
    <t>Ремонтный комплект для SVA 300</t>
  </si>
  <si>
    <t>Ремонтный комплект для SVA 350</t>
  </si>
  <si>
    <t>Ремонтный комплект для запорного клапана SVA</t>
  </si>
  <si>
    <t>Комплект сальникового уплотнения для SVA, SCA, REG</t>
  </si>
  <si>
    <t>148B3767R</t>
  </si>
  <si>
    <t>SNV-L G½" - W½" с ниппеем DN 10  в комплекте
Мультипак: 5 клапанов + 5 ниппелей</t>
  </si>
  <si>
    <t>SNV-L G½" - W½" с ниппеем DN 6  в комплекте
Мультипак: 5 клапанов + 5 ниппелей</t>
  </si>
  <si>
    <t>Угловой запорный клапан SNV-L ANG G1/2-W1/2 + ниппель DN 10</t>
  </si>
  <si>
    <t>Ниппель под сварку DN 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</si>
</sst>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&quot; ₽&quot;_-;\-* #,##0.00&quot; ₽&quot;_-;_-* \-??&quot; ₽&quot;_-;_-@_-"/>
    <numFmt numFmtId="165" formatCode="_-* #,##0.00\ [$₽-419]_-;\-* #,##0.00\ [$₽-419]_-;_-* \-??\ [$₽-419]_-;_-@_-"/>
  </numFmts>
  <fonts count="41">
    <font>
      <sz val="10"/>
      <name val="Arial Cyr"/>
      <charset val="204"/>
    </font>
    <font>
      <sz val="10"/>
      <color rgb="FF000000"/>
      <name val="Myriad Pro"/>
      <family val="2"/>
      <charset val="204"/>
    </font>
    <font>
      <sz val="11"/>
      <color rgb="FF000000"/>
      <name val="Minion Pro"/>
      <family val="2"/>
      <charset val="204"/>
    </font>
    <font>
      <sz val="10"/>
      <name val="Arial"/>
      <family val="2"/>
      <charset val="204"/>
    </font>
    <font>
      <sz val="10"/>
      <color rgb="FFA6A6A6"/>
      <name val="Arial Cyr"/>
      <charset val="204"/>
    </font>
    <font>
      <b/>
      <sz val="14"/>
      <name val="Arial Cyr"/>
      <charset val="204"/>
    </font>
    <font>
      <b/>
      <sz val="12"/>
      <name val="Arial Cyr"/>
      <charset val="204"/>
    </font>
    <font>
      <b/>
      <sz val="12"/>
      <color rgb="FFA6A6A6"/>
      <name val="Arial Cyr"/>
      <charset val="204"/>
    </font>
    <font>
      <sz val="11"/>
      <name val="Arial Cyr"/>
      <charset val="204"/>
    </font>
    <font>
      <sz val="11"/>
      <color rgb="FFA6A6A6"/>
      <name val="Arial Cyr"/>
      <charset val="204"/>
    </font>
    <font>
      <b/>
      <sz val="11"/>
      <color rgb="FF262626"/>
      <name val="Arial Cyr"/>
      <charset val="204"/>
    </font>
    <font>
      <sz val="15"/>
      <name val="Arial Cyr"/>
      <charset val="204"/>
    </font>
    <font>
      <i/>
      <sz val="9"/>
      <name val="Arial Cyr"/>
      <charset val="204"/>
    </font>
    <font>
      <i/>
      <sz val="10"/>
      <name val="Arial Cyr"/>
      <charset val="204"/>
    </font>
    <font>
      <sz val="8"/>
      <name val="Arial Cyr"/>
      <charset val="204"/>
    </font>
    <font>
      <sz val="16"/>
      <name val="Arial Cyr"/>
      <charset val="204"/>
    </font>
    <font>
      <u/>
      <sz val="9"/>
      <color rgb="FF0000FF"/>
      <name val="Arial Cyr"/>
      <charset val="204"/>
    </font>
    <font>
      <u/>
      <sz val="10"/>
      <color rgb="FF0000FF"/>
      <name val="Arial Cyr"/>
      <charset val="204"/>
    </font>
    <font>
      <b/>
      <sz val="10"/>
      <name val="Arial Cyr"/>
      <charset val="204"/>
    </font>
    <font>
      <b/>
      <sz val="10"/>
      <name val="Minion Pro"/>
      <family val="1"/>
      <charset val="1"/>
    </font>
    <font>
      <b/>
      <sz val="9"/>
      <name val="Arial Cyr"/>
      <charset val="204"/>
    </font>
    <font>
      <b/>
      <sz val="10"/>
      <color rgb="FF0000FF"/>
      <name val="Arial Cyr"/>
      <charset val="204"/>
    </font>
    <font>
      <sz val="10"/>
      <color rgb="FF0000FF"/>
      <name val="Arial Cyr"/>
      <charset val="204"/>
    </font>
    <font>
      <sz val="14"/>
      <name val="Arial Cyr"/>
      <charset val="204"/>
    </font>
    <font>
      <b/>
      <i/>
      <sz val="10"/>
      <name val="Arial Cyr"/>
      <charset val="204"/>
    </font>
    <font>
      <sz val="9"/>
      <name val="Arial Cyr"/>
      <charset val="204"/>
    </font>
    <font>
      <sz val="8"/>
      <name val="Times New Roman"/>
      <family val="1"/>
      <charset val="204"/>
    </font>
    <font>
      <b/>
      <sz val="11"/>
      <name val="Arial Cyr"/>
      <charset val="204"/>
    </font>
    <font>
      <b/>
      <sz val="8"/>
      <name val="Arial Cyr"/>
      <charset val="204"/>
    </font>
    <font>
      <sz val="10"/>
      <color rgb="FF000000"/>
      <name val="Minion Pro"/>
      <family val="1"/>
      <charset val="1"/>
    </font>
    <font>
      <b/>
      <sz val="10"/>
      <color rgb="FF000000"/>
      <name val="Minion Pro"/>
      <family val="1"/>
      <charset val="1"/>
    </font>
    <font>
      <b/>
      <sz val="11"/>
      <color rgb="FF000000"/>
      <name val="Minion Pro"/>
      <family val="1"/>
      <charset val="1"/>
    </font>
    <font>
      <sz val="20"/>
      <color rgb="FF000000"/>
      <name val="Minion Pro"/>
      <family val="2"/>
      <charset val="204"/>
    </font>
    <font>
      <sz val="14"/>
      <color rgb="FF000000"/>
      <name val="Minion Pro"/>
      <family val="1"/>
      <charset val="1"/>
    </font>
    <font>
      <sz val="11"/>
      <color rgb="FF000000"/>
      <name val="Minion Pro"/>
      <family val="1"/>
      <charset val="1"/>
    </font>
    <font>
      <sz val="11"/>
      <color rgb="FFFF0000"/>
      <name val="Minion Pro"/>
      <family val="1"/>
      <charset val="1"/>
    </font>
    <font>
      <sz val="13"/>
      <color rgb="FF000000"/>
      <name val="Minion Pro"/>
      <family val="1"/>
      <charset val="1"/>
    </font>
    <font>
      <sz val="10"/>
      <name val="Arial Cyr"/>
      <charset val="204"/>
    </font>
    <font>
      <sz val="10"/>
      <color rgb="FFC00000"/>
      <name val="Arial Cyr"/>
      <charset val="204"/>
    </font>
    <font>
      <b/>
      <sz val="11"/>
      <color rgb="FF000000"/>
      <name val="Minion Pro"/>
      <charset val="204"/>
    </font>
    <font>
      <sz val="12"/>
      <name val="Arial Cyr"/>
      <charset val="204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C0C0C0"/>
        <bgColor rgb="FFBFBFBF"/>
      </patternFill>
    </fill>
    <fill>
      <patternFill patternType="solid">
        <fgColor rgb="FFBFBFBF"/>
        <bgColor rgb="FFC0C0C0"/>
      </patternFill>
    </fill>
    <fill>
      <patternFill patternType="solid">
        <fgColor rgb="FFF2F2F2"/>
        <bgColor rgb="FFFFFFFF"/>
      </patternFill>
    </fill>
    <fill>
      <patternFill patternType="solid">
        <fgColor rgb="FFD9D9D9"/>
        <bgColor rgb="FFC0C0C0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</fills>
  <borders count="2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9">
    <xf numFmtId="0" fontId="0" fillId="0" borderId="0"/>
    <xf numFmtId="164" fontId="37" fillId="0" borderId="0" applyBorder="0" applyProtection="0"/>
    <xf numFmtId="9" fontId="37" fillId="0" borderId="0" applyBorder="0" applyProtection="0"/>
    <xf numFmtId="0" fontId="17" fillId="0" borderId="0" applyBorder="0" applyProtection="0"/>
    <xf numFmtId="0" fontId="1" fillId="0" borderId="0"/>
    <xf numFmtId="0" fontId="2" fillId="0" borderId="0"/>
    <xf numFmtId="0" fontId="3" fillId="0" borderId="0"/>
    <xf numFmtId="0" fontId="3" fillId="0" borderId="0"/>
    <xf numFmtId="3" fontId="37" fillId="2" borderId="1">
      <alignment horizontal="right" vertical="center"/>
      <protection hidden="1"/>
    </xf>
  </cellStyleXfs>
  <cellXfs count="327">
    <xf numFmtId="0" fontId="0" fillId="0" borderId="0" xfId="0"/>
    <xf numFmtId="0" fontId="0" fillId="0" borderId="0" xfId="0" applyFont="1" applyAlignment="1">
      <alignment horizontal="center"/>
    </xf>
    <xf numFmtId="0" fontId="4" fillId="0" borderId="0" xfId="0" applyFont="1"/>
    <xf numFmtId="0" fontId="5" fillId="2" borderId="2" xfId="0" applyFont="1" applyFill="1" applyBorder="1"/>
    <xf numFmtId="0" fontId="6" fillId="2" borderId="3" xfId="0" applyFont="1" applyFill="1" applyBorder="1"/>
    <xf numFmtId="0" fontId="7" fillId="2" borderId="3" xfId="0" applyFont="1" applyFill="1" applyBorder="1"/>
    <xf numFmtId="0" fontId="0" fillId="2" borderId="4" xfId="0" applyFill="1" applyBorder="1"/>
    <xf numFmtId="0" fontId="8" fillId="2" borderId="0" xfId="0" applyFont="1" applyFill="1" applyBorder="1" applyAlignment="1">
      <alignment vertical="center" wrapText="1"/>
    </xf>
    <xf numFmtId="0" fontId="9" fillId="2" borderId="0" xfId="0" applyFont="1" applyFill="1" applyBorder="1" applyAlignment="1">
      <alignment vertical="center" wrapText="1"/>
    </xf>
    <xf numFmtId="0" fontId="10" fillId="2" borderId="6" xfId="0" applyFont="1" applyFill="1" applyBorder="1" applyAlignment="1">
      <alignment horizontal="left" vertical="center"/>
    </xf>
    <xf numFmtId="0" fontId="11" fillId="2" borderId="5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vertical="center"/>
    </xf>
    <xf numFmtId="0" fontId="12" fillId="2" borderId="0" xfId="0" applyFont="1" applyFill="1" applyBorder="1"/>
    <xf numFmtId="0" fontId="13" fillId="2" borderId="0" xfId="0" applyFont="1" applyFill="1" applyBorder="1"/>
    <xf numFmtId="0" fontId="13" fillId="2" borderId="0" xfId="0" applyFont="1" applyFill="1" applyBorder="1" applyAlignment="1">
      <alignment horizontal="left" vertical="top" wrapText="1"/>
    </xf>
    <xf numFmtId="0" fontId="0" fillId="2" borderId="0" xfId="0" applyFont="1" applyFill="1" applyBorder="1" applyAlignment="1">
      <alignment horizontal="left" vertical="top" wrapText="1"/>
    </xf>
    <xf numFmtId="0" fontId="15" fillId="2" borderId="5" xfId="0" applyFont="1" applyFill="1" applyBorder="1" applyAlignment="1">
      <alignment horizontal="center" vertical="center"/>
    </xf>
    <xf numFmtId="0" fontId="16" fillId="2" borderId="0" xfId="3" applyFont="1" applyFill="1" applyBorder="1" applyAlignment="1" applyProtection="1">
      <alignment vertical="center"/>
    </xf>
    <xf numFmtId="0" fontId="18" fillId="2" borderId="7" xfId="0" applyFont="1" applyFill="1" applyBorder="1" applyAlignment="1"/>
    <xf numFmtId="0" fontId="0" fillId="2" borderId="8" xfId="0" applyFill="1" applyBorder="1"/>
    <xf numFmtId="0" fontId="0" fillId="2" borderId="9" xfId="0" applyFill="1" applyBorder="1"/>
    <xf numFmtId="0" fontId="18" fillId="3" borderId="1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 textRotation="90"/>
    </xf>
    <xf numFmtId="0" fontId="21" fillId="0" borderId="1" xfId="3" applyFont="1" applyBorder="1" applyAlignment="1" applyProtection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2" fontId="22" fillId="0" borderId="1" xfId="3" applyNumberFormat="1" applyFont="1" applyBorder="1" applyAlignment="1" applyProtection="1">
      <alignment horizontal="right" vertical="center"/>
    </xf>
    <xf numFmtId="0" fontId="23" fillId="0" borderId="1" xfId="0" applyFont="1" applyBorder="1" applyAlignment="1">
      <alignment horizontal="center" vertical="center"/>
    </xf>
    <xf numFmtId="0" fontId="2" fillId="0" borderId="0" xfId="5"/>
    <xf numFmtId="0" fontId="14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1" xfId="0" applyBorder="1" applyAlignment="1">
      <alignment horizontal="left" vertical="center"/>
    </xf>
    <xf numFmtId="0" fontId="0" fillId="0" borderId="11" xfId="0" applyBorder="1" applyAlignment="1">
      <alignment vertical="center" wrapText="1"/>
    </xf>
    <xf numFmtId="0" fontId="0" fillId="0" borderId="11" xfId="0" applyBorder="1" applyAlignment="1">
      <alignment horizontal="center" vertical="center"/>
    </xf>
    <xf numFmtId="0" fontId="0" fillId="0" borderId="11" xfId="0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5" fillId="2" borderId="2" xfId="0" applyFont="1" applyFill="1" applyBorder="1" applyAlignment="1">
      <alignment vertical="center"/>
    </xf>
    <xf numFmtId="0" fontId="10" fillId="2" borderId="0" xfId="0" applyFont="1" applyFill="1" applyBorder="1" applyAlignment="1">
      <alignment horizontal="left" vertical="center"/>
    </xf>
    <xf numFmtId="0" fontId="8" fillId="2" borderId="0" xfId="0" applyFont="1" applyFill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0" fillId="2" borderId="8" xfId="0" applyFill="1" applyBorder="1" applyAlignment="1">
      <alignment vertical="center"/>
    </xf>
    <xf numFmtId="0" fontId="0" fillId="2" borderId="9" xfId="0" applyFill="1" applyBorder="1" applyAlignment="1">
      <alignment vertical="center"/>
    </xf>
    <xf numFmtId="0" fontId="18" fillId="3" borderId="12" xfId="0" applyFont="1" applyFill="1" applyBorder="1" applyAlignment="1">
      <alignment horizontal="center" vertical="center" wrapText="1"/>
    </xf>
    <xf numFmtId="0" fontId="20" fillId="4" borderId="12" xfId="0" applyFont="1" applyFill="1" applyBorder="1" applyAlignment="1">
      <alignment horizontal="center" vertical="center" textRotation="90"/>
    </xf>
    <xf numFmtId="0" fontId="0" fillId="0" borderId="1" xfId="0" applyFont="1" applyBorder="1" applyAlignment="1">
      <alignment vertical="center" wrapText="1"/>
    </xf>
    <xf numFmtId="0" fontId="18" fillId="0" borderId="5" xfId="0" applyFont="1" applyBorder="1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vertical="center" wrapText="1"/>
    </xf>
    <xf numFmtId="0" fontId="0" fillId="0" borderId="0" xfId="0" applyBorder="1" applyAlignment="1">
      <alignment horizontal="center" vertical="center" wrapText="1"/>
    </xf>
    <xf numFmtId="2" fontId="0" fillId="2" borderId="0" xfId="0" applyNumberFormat="1" applyFill="1" applyBorder="1" applyAlignment="1">
      <alignment horizontal="right" vertical="center"/>
    </xf>
    <xf numFmtId="0" fontId="0" fillId="0" borderId="6" xfId="0" applyBorder="1" applyAlignment="1">
      <alignment horizontal="left" vertical="center"/>
    </xf>
    <xf numFmtId="0" fontId="8" fillId="2" borderId="0" xfId="0" applyFont="1" applyFill="1" applyBorder="1" applyAlignment="1">
      <alignment horizontal="left" vertical="top" wrapText="1"/>
    </xf>
    <xf numFmtId="0" fontId="18" fillId="4" borderId="12" xfId="0" applyFont="1" applyFill="1" applyBorder="1" applyAlignment="1">
      <alignment horizontal="center" vertical="center" textRotation="90"/>
    </xf>
    <xf numFmtId="0" fontId="21" fillId="0" borderId="11" xfId="3" applyFont="1" applyBorder="1" applyAlignment="1" applyProtection="1">
      <alignment horizontal="center" vertical="center"/>
    </xf>
    <xf numFmtId="2" fontId="22" fillId="0" borderId="11" xfId="3" applyNumberFormat="1" applyFont="1" applyBorder="1" applyAlignment="1" applyProtection="1">
      <alignment horizontal="right" vertical="center"/>
    </xf>
    <xf numFmtId="0" fontId="0" fillId="0" borderId="0" xfId="0" applyAlignment="1">
      <alignment horizontal="left"/>
    </xf>
    <xf numFmtId="0" fontId="6" fillId="2" borderId="3" xfId="0" applyFont="1" applyFill="1" applyBorder="1" applyAlignment="1">
      <alignment horizontal="left"/>
    </xf>
    <xf numFmtId="0" fontId="0" fillId="2" borderId="8" xfId="0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0" xfId="0" applyFill="1"/>
    <xf numFmtId="0" fontId="0" fillId="2" borderId="3" xfId="0" applyFill="1" applyBorder="1" applyAlignment="1">
      <alignment horizontal="left"/>
    </xf>
    <xf numFmtId="0" fontId="0" fillId="2" borderId="3" xfId="0" applyFill="1" applyBorder="1" applyAlignment="1">
      <alignment horizontal="center" vertical="center"/>
    </xf>
    <xf numFmtId="0" fontId="0" fillId="2" borderId="3" xfId="0" applyFill="1" applyBorder="1"/>
    <xf numFmtId="0" fontId="10" fillId="2" borderId="6" xfId="0" applyFont="1" applyFill="1" applyBorder="1" applyAlignment="1">
      <alignment horizontal="center" vertical="center"/>
    </xf>
    <xf numFmtId="0" fontId="0" fillId="2" borderId="5" xfId="0" applyFill="1" applyBorder="1"/>
    <xf numFmtId="0" fontId="0" fillId="2" borderId="0" xfId="0" applyFill="1" applyBorder="1" applyAlignment="1">
      <alignment horizontal="left"/>
    </xf>
    <xf numFmtId="0" fontId="0" fillId="2" borderId="0" xfId="0" applyFill="1" applyBorder="1" applyAlignment="1">
      <alignment horizontal="center" vertical="center"/>
    </xf>
    <xf numFmtId="0" fontId="0" fillId="2" borderId="0" xfId="0" applyFill="1" applyBorder="1"/>
    <xf numFmtId="0" fontId="0" fillId="2" borderId="6" xfId="0" applyFill="1" applyBorder="1"/>
    <xf numFmtId="0" fontId="18" fillId="2" borderId="7" xfId="0" applyFont="1" applyFill="1" applyBorder="1"/>
    <xf numFmtId="0" fontId="0" fillId="2" borderId="9" xfId="0" applyFill="1" applyBorder="1" applyAlignment="1">
      <alignment horizontal="center"/>
    </xf>
    <xf numFmtId="0" fontId="18" fillId="2" borderId="8" xfId="0" applyFont="1" applyFill="1" applyBorder="1" applyAlignment="1">
      <alignment horizontal="left"/>
    </xf>
    <xf numFmtId="0" fontId="0" fillId="2" borderId="8" xfId="0" applyFill="1" applyBorder="1" applyAlignment="1">
      <alignment horizontal="center" vertical="center"/>
    </xf>
    <xf numFmtId="0" fontId="18" fillId="3" borderId="11" xfId="0" applyFont="1" applyFill="1" applyBorder="1" applyAlignment="1">
      <alignment horizontal="center" vertical="center" wrapText="1"/>
    </xf>
    <xf numFmtId="0" fontId="18" fillId="4" borderId="11" xfId="0" applyFont="1" applyFill="1" applyBorder="1" applyAlignment="1">
      <alignment horizontal="center" vertical="center" textRotation="90"/>
    </xf>
    <xf numFmtId="0" fontId="0" fillId="0" borderId="1" xfId="0" applyBorder="1" applyAlignment="1">
      <alignment horizontal="center" vertical="center"/>
    </xf>
    <xf numFmtId="0" fontId="16" fillId="2" borderId="7" xfId="3" applyFont="1" applyFill="1" applyBorder="1" applyAlignment="1" applyProtection="1">
      <alignment vertical="center"/>
    </xf>
    <xf numFmtId="0" fontId="16" fillId="2" borderId="8" xfId="3" applyFont="1" applyFill="1" applyBorder="1" applyAlignment="1" applyProtection="1">
      <alignment vertical="center"/>
    </xf>
    <xf numFmtId="0" fontId="0" fillId="2" borderId="8" xfId="0" applyFont="1" applyFill="1" applyBorder="1" applyAlignment="1">
      <alignment horizontal="left" vertical="top" wrapText="1"/>
    </xf>
    <xf numFmtId="0" fontId="8" fillId="2" borderId="8" xfId="0" applyFont="1" applyFill="1" applyBorder="1" applyAlignment="1">
      <alignment horizontal="left" vertical="top" wrapText="1"/>
    </xf>
    <xf numFmtId="0" fontId="8" fillId="2" borderId="8" xfId="0" applyFont="1" applyFill="1" applyBorder="1" applyAlignment="1">
      <alignment vertical="center" wrapText="1"/>
    </xf>
    <xf numFmtId="0" fontId="9" fillId="2" borderId="8" xfId="0" applyFont="1" applyFill="1" applyBorder="1" applyAlignment="1">
      <alignment vertical="center" wrapText="1"/>
    </xf>
    <xf numFmtId="0" fontId="10" fillId="2" borderId="9" xfId="0" applyFont="1" applyFill="1" applyBorder="1" applyAlignment="1">
      <alignment horizontal="left" vertical="center"/>
    </xf>
    <xf numFmtId="0" fontId="0" fillId="0" borderId="15" xfId="0" applyFont="1" applyBorder="1" applyAlignment="1">
      <alignment horizontal="center" vertical="center" wrapText="1"/>
    </xf>
    <xf numFmtId="0" fontId="0" fillId="0" borderId="16" xfId="0" applyFont="1" applyBorder="1" applyAlignment="1">
      <alignment horizontal="center" vertical="center" wrapText="1"/>
    </xf>
    <xf numFmtId="0" fontId="0" fillId="0" borderId="18" xfId="0" applyFont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 wrapText="1"/>
    </xf>
    <xf numFmtId="0" fontId="12" fillId="0" borderId="0" xfId="0" applyFont="1" applyAlignment="1">
      <alignment horizontal="left" vertical="center"/>
    </xf>
    <xf numFmtId="0" fontId="25" fillId="0" borderId="0" xfId="0" applyFont="1" applyBorder="1" applyAlignment="1">
      <alignment horizontal="center" vertical="center"/>
    </xf>
    <xf numFmtId="0" fontId="25" fillId="0" borderId="0" xfId="0" applyFont="1" applyBorder="1" applyAlignment="1">
      <alignment vertical="center" wrapText="1"/>
    </xf>
    <xf numFmtId="0" fontId="25" fillId="0" borderId="0" xfId="0" applyFont="1" applyBorder="1" applyAlignment="1">
      <alignment horizontal="center" vertical="center" wrapText="1"/>
    </xf>
    <xf numFmtId="2" fontId="25" fillId="2" borderId="0" xfId="0" applyNumberFormat="1" applyFont="1" applyFill="1" applyBorder="1" applyAlignment="1">
      <alignment horizontal="right" vertical="center"/>
    </xf>
    <xf numFmtId="0" fontId="25" fillId="0" borderId="0" xfId="0" applyFont="1" applyBorder="1" applyAlignment="1">
      <alignment horizontal="left" vertical="center"/>
    </xf>
    <xf numFmtId="0" fontId="25" fillId="0" borderId="0" xfId="0" applyFont="1"/>
    <xf numFmtId="0" fontId="18" fillId="0" borderId="0" xfId="0" applyFont="1" applyAlignment="1">
      <alignment horizontal="left"/>
    </xf>
    <xf numFmtId="0" fontId="0" fillId="0" borderId="1" xfId="0" applyBorder="1" applyAlignment="1">
      <alignment horizontal="center"/>
    </xf>
    <xf numFmtId="0" fontId="0" fillId="0" borderId="1" xfId="0" applyFont="1" applyBorder="1" applyAlignment="1">
      <alignment horizontal="center" vertical="center" wrapText="1"/>
    </xf>
    <xf numFmtId="0" fontId="17" fillId="2" borderId="7" xfId="3" applyFill="1" applyBorder="1" applyAlignment="1" applyProtection="1">
      <alignment horizontal="left" vertical="center"/>
    </xf>
    <xf numFmtId="0" fontId="10" fillId="2" borderId="8" xfId="0" applyFont="1" applyFill="1" applyBorder="1" applyAlignment="1">
      <alignment horizontal="left" vertical="center"/>
    </xf>
    <xf numFmtId="0" fontId="26" fillId="0" borderId="0" xfId="0" applyFont="1"/>
    <xf numFmtId="0" fontId="0" fillId="0" borderId="0" xfId="0" applyBorder="1" applyAlignment="1">
      <alignment horizontal="left" vertical="center"/>
    </xf>
    <xf numFmtId="0" fontId="24" fillId="0" borderId="0" xfId="0" applyFont="1" applyAlignment="1">
      <alignment horizontal="center"/>
    </xf>
    <xf numFmtId="0" fontId="13" fillId="0" borderId="1" xfId="0" applyFont="1" applyBorder="1" applyAlignment="1">
      <alignment horizontal="center"/>
    </xf>
    <xf numFmtId="0" fontId="0" fillId="0" borderId="0" xfId="0" applyBorder="1"/>
    <xf numFmtId="0" fontId="0" fillId="0" borderId="0" xfId="0" applyFont="1" applyBorder="1" applyAlignment="1">
      <alignment horizontal="center"/>
    </xf>
    <xf numFmtId="0" fontId="18" fillId="0" borderId="7" xfId="0" applyFont="1" applyBorder="1" applyAlignment="1">
      <alignment horizontal="left"/>
    </xf>
    <xf numFmtId="0" fontId="0" fillId="0" borderId="8" xfId="0" applyBorder="1"/>
    <xf numFmtId="0" fontId="0" fillId="0" borderId="9" xfId="0" applyBorder="1"/>
    <xf numFmtId="0" fontId="0" fillId="0" borderId="0" xfId="0" applyFont="1" applyBorder="1" applyAlignment="1">
      <alignment vertical="top" wrapText="1"/>
    </xf>
    <xf numFmtId="0" fontId="18" fillId="0" borderId="5" xfId="0" applyFont="1" applyBorder="1" applyAlignment="1">
      <alignment horizontal="left"/>
    </xf>
    <xf numFmtId="0" fontId="0" fillId="0" borderId="6" xfId="0" applyBorder="1"/>
    <xf numFmtId="0" fontId="15" fillId="0" borderId="1" xfId="0" applyFont="1" applyBorder="1" applyAlignment="1">
      <alignment horizontal="center" vertical="center"/>
    </xf>
    <xf numFmtId="0" fontId="6" fillId="2" borderId="3" xfId="0" applyFont="1" applyFill="1" applyBorder="1" applyAlignment="1">
      <alignment vertical="center"/>
    </xf>
    <xf numFmtId="0" fontId="0" fillId="2" borderId="0" xfId="0" applyFill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2" borderId="0" xfId="0" applyFill="1" applyBorder="1" applyAlignment="1">
      <alignment vertical="center" wrapText="1"/>
    </xf>
    <xf numFmtId="0" fontId="0" fillId="2" borderId="6" xfId="0" applyFill="1" applyBorder="1" applyAlignment="1">
      <alignment horizontal="left" vertical="center"/>
    </xf>
    <xf numFmtId="0" fontId="18" fillId="4" borderId="1" xfId="0" applyFont="1" applyFill="1" applyBorder="1" applyAlignment="1">
      <alignment horizontal="center" vertical="center" textRotation="90"/>
    </xf>
    <xf numFmtId="0" fontId="27" fillId="2" borderId="2" xfId="3" applyFont="1" applyFill="1" applyBorder="1" applyAlignment="1" applyProtection="1">
      <alignment horizontal="right" vertical="center"/>
    </xf>
    <xf numFmtId="0" fontId="0" fillId="2" borderId="12" xfId="0" applyFill="1" applyBorder="1" applyAlignment="1">
      <alignment horizontal="center" vertical="center"/>
    </xf>
    <xf numFmtId="0" fontId="14" fillId="2" borderId="0" xfId="0" applyFont="1" applyFill="1" applyBorder="1" applyAlignment="1">
      <alignment vertical="center"/>
    </xf>
    <xf numFmtId="0" fontId="14" fillId="2" borderId="6" xfId="0" applyFont="1" applyFill="1" applyBorder="1" applyAlignment="1">
      <alignment vertical="center"/>
    </xf>
    <xf numFmtId="0" fontId="0" fillId="2" borderId="10" xfId="0" applyFill="1" applyBorder="1" applyAlignment="1">
      <alignment horizontal="center" vertical="center"/>
    </xf>
    <xf numFmtId="0" fontId="0" fillId="2" borderId="5" xfId="0" applyFill="1" applyBorder="1" applyAlignment="1">
      <alignment horizontal="left" vertical="center"/>
    </xf>
    <xf numFmtId="0" fontId="20" fillId="2" borderId="5" xfId="0" applyFont="1" applyFill="1" applyBorder="1" applyAlignment="1">
      <alignment horizontal="center" vertical="center"/>
    </xf>
    <xf numFmtId="0" fontId="25" fillId="2" borderId="5" xfId="0" applyFont="1" applyFill="1" applyBorder="1" applyAlignment="1">
      <alignment horizontal="center" vertical="center"/>
    </xf>
    <xf numFmtId="0" fontId="25" fillId="2" borderId="0" xfId="0" applyFont="1" applyFill="1" applyBorder="1"/>
    <xf numFmtId="0" fontId="25" fillId="2" borderId="6" xfId="0" applyFont="1" applyFill="1" applyBorder="1"/>
    <xf numFmtId="0" fontId="25" fillId="2" borderId="0" xfId="0" applyFont="1" applyFill="1" applyBorder="1" applyAlignment="1">
      <alignment vertical="center"/>
    </xf>
    <xf numFmtId="0" fontId="0" fillId="2" borderId="10" xfId="0" applyFill="1" applyBorder="1"/>
    <xf numFmtId="0" fontId="28" fillId="5" borderId="1" xfId="0" applyFont="1" applyFill="1" applyBorder="1" applyAlignment="1">
      <alignment horizontal="center" vertical="center" wrapText="1"/>
    </xf>
    <xf numFmtId="0" fontId="18" fillId="2" borderId="0" xfId="0" applyFont="1" applyFill="1" applyBorder="1" applyAlignment="1"/>
    <xf numFmtId="0" fontId="14" fillId="2" borderId="1" xfId="0" applyFont="1" applyFill="1" applyBorder="1" applyAlignment="1">
      <alignment horizontal="center" vertical="center"/>
    </xf>
    <xf numFmtId="9" fontId="14" fillId="2" borderId="1" xfId="2" applyFont="1" applyFill="1" applyBorder="1" applyAlignment="1" applyProtection="1"/>
    <xf numFmtId="0" fontId="14" fillId="2" borderId="1" xfId="0" applyFont="1" applyFill="1" applyBorder="1"/>
    <xf numFmtId="0" fontId="20" fillId="2" borderId="5" xfId="0" applyFont="1" applyFill="1" applyBorder="1" applyAlignment="1"/>
    <xf numFmtId="0" fontId="0" fillId="0" borderId="7" xfId="0" applyFont="1" applyBorder="1" applyAlignment="1">
      <alignment horizontal="left" vertical="center"/>
    </xf>
    <xf numFmtId="0" fontId="18" fillId="2" borderId="8" xfId="0" applyFont="1" applyFill="1" applyBorder="1" applyAlignment="1">
      <alignment horizontal="center"/>
    </xf>
    <xf numFmtId="0" fontId="18" fillId="2" borderId="9" xfId="0" applyFont="1" applyFill="1" applyBorder="1" applyAlignment="1">
      <alignment horizontal="center"/>
    </xf>
    <xf numFmtId="0" fontId="0" fillId="2" borderId="11" xfId="0" applyFill="1" applyBorder="1" applyAlignment="1">
      <alignment horizontal="center" vertical="center"/>
    </xf>
    <xf numFmtId="0" fontId="18" fillId="2" borderId="7" xfId="0" applyFont="1" applyFill="1" applyBorder="1" applyAlignment="1">
      <alignment horizontal="center"/>
    </xf>
    <xf numFmtId="0" fontId="18" fillId="5" borderId="1" xfId="0" applyFont="1" applyFill="1" applyBorder="1" applyAlignment="1">
      <alignment horizontal="center" vertical="center" wrapText="1"/>
    </xf>
    <xf numFmtId="0" fontId="28" fillId="5" borderId="1" xfId="0" applyFont="1" applyFill="1" applyBorder="1" applyAlignment="1">
      <alignment horizontal="center" vertical="center" textRotation="90" wrapText="1"/>
    </xf>
    <xf numFmtId="0" fontId="18" fillId="6" borderId="1" xfId="0" applyFont="1" applyFill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/>
    </xf>
    <xf numFmtId="0" fontId="0" fillId="0" borderId="1" xfId="0" applyBorder="1"/>
    <xf numFmtId="2" fontId="0" fillId="0" borderId="1" xfId="0" applyNumberFormat="1" applyBorder="1"/>
    <xf numFmtId="165" fontId="0" fillId="0" borderId="1" xfId="0" applyNumberFormat="1" applyBorder="1"/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29" fillId="0" borderId="0" xfId="5" applyFont="1" applyAlignment="1">
      <alignment horizontal="center" vertical="center" wrapText="1"/>
    </xf>
    <xf numFmtId="0" fontId="29" fillId="0" borderId="0" xfId="5" applyFont="1" applyAlignment="1">
      <alignment vertical="center" wrapText="1"/>
    </xf>
    <xf numFmtId="0" fontId="29" fillId="0" borderId="0" xfId="5" applyFont="1" applyAlignment="1">
      <alignment horizontal="left" vertical="center" wrapText="1"/>
    </xf>
    <xf numFmtId="0" fontId="30" fillId="0" borderId="0" xfId="5" applyFont="1" applyAlignment="1">
      <alignment horizontal="center" vertical="center" wrapText="1"/>
    </xf>
    <xf numFmtId="0" fontId="2" fillId="0" borderId="0" xfId="5" applyAlignment="1">
      <alignment horizontal="center" vertical="center"/>
    </xf>
    <xf numFmtId="0" fontId="2" fillId="0" borderId="19" xfId="5" applyFont="1" applyBorder="1" applyAlignment="1">
      <alignment horizontal="center" vertical="center" wrapText="1"/>
    </xf>
    <xf numFmtId="0" fontId="2" fillId="0" borderId="1" xfId="5" applyFont="1" applyBorder="1" applyAlignment="1">
      <alignment vertical="center" wrapText="1"/>
    </xf>
    <xf numFmtId="0" fontId="2" fillId="0" borderId="1" xfId="5" applyFont="1" applyBorder="1" applyAlignment="1">
      <alignment horizontal="center" vertical="center" wrapText="1"/>
    </xf>
    <xf numFmtId="0" fontId="2" fillId="0" borderId="1" xfId="5" applyBorder="1" applyAlignment="1">
      <alignment horizontal="left" vertical="center" wrapText="1"/>
    </xf>
    <xf numFmtId="0" fontId="31" fillId="0" borderId="1" xfId="5" applyFont="1" applyBorder="1" applyAlignment="1">
      <alignment horizontal="center" vertical="center" wrapText="1"/>
    </xf>
    <xf numFmtId="0" fontId="31" fillId="0" borderId="20" xfId="5" applyFont="1" applyBorder="1" applyAlignment="1">
      <alignment horizontal="center" vertical="center" wrapText="1"/>
    </xf>
    <xf numFmtId="0" fontId="32" fillId="0" borderId="1" xfId="5" applyFont="1" applyBorder="1" applyAlignment="1">
      <alignment horizontal="center" vertical="center" wrapText="1"/>
    </xf>
    <xf numFmtId="0" fontId="2" fillId="0" borderId="0" xfId="5" applyFont="1" applyAlignment="1">
      <alignment horizontal="center" vertical="center" wrapText="1"/>
    </xf>
    <xf numFmtId="0" fontId="32" fillId="0" borderId="0" xfId="5" applyFont="1" applyAlignment="1">
      <alignment horizontal="center" vertical="center"/>
    </xf>
    <xf numFmtId="0" fontId="33" fillId="0" borderId="1" xfId="5" applyFont="1" applyBorder="1" applyAlignment="1">
      <alignment horizontal="center" vertical="center"/>
    </xf>
    <xf numFmtId="0" fontId="2" fillId="0" borderId="0" xfId="5" applyAlignment="1">
      <alignment horizontal="center" vertical="center" wrapText="1"/>
    </xf>
    <xf numFmtId="0" fontId="34" fillId="0" borderId="1" xfId="0" applyFont="1" applyBorder="1" applyAlignment="1">
      <alignment horizontal="center" vertical="center"/>
    </xf>
    <xf numFmtId="0" fontId="33" fillId="0" borderId="1" xfId="5" applyFont="1" applyBorder="1" applyAlignment="1">
      <alignment horizontal="center" vertical="center" wrapText="1"/>
    </xf>
    <xf numFmtId="0" fontId="34" fillId="0" borderId="1" xfId="0" applyFont="1" applyBorder="1" applyAlignment="1">
      <alignment vertical="center" wrapText="1"/>
    </xf>
    <xf numFmtId="0" fontId="32" fillId="0" borderId="1" xfId="5" applyFont="1" applyBorder="1" applyAlignment="1">
      <alignment horizontal="center" vertical="center"/>
    </xf>
    <xf numFmtId="0" fontId="35" fillId="0" borderId="1" xfId="5" applyFont="1" applyBorder="1" applyAlignment="1">
      <alignment vertical="center" wrapText="1"/>
    </xf>
    <xf numFmtId="0" fontId="35" fillId="0" borderId="0" xfId="5" applyFont="1"/>
    <xf numFmtId="0" fontId="36" fillId="0" borderId="1" xfId="5" applyFont="1" applyBorder="1" applyAlignment="1">
      <alignment horizontal="center" vertical="center" wrapText="1"/>
    </xf>
    <xf numFmtId="0" fontId="2" fillId="0" borderId="4" xfId="5" applyFont="1" applyBorder="1" applyAlignment="1">
      <alignment horizontal="center" vertical="center" wrapText="1"/>
    </xf>
    <xf numFmtId="0" fontId="2" fillId="0" borderId="12" xfId="5" applyFont="1" applyBorder="1" applyAlignment="1">
      <alignment vertical="center" wrapText="1"/>
    </xf>
    <xf numFmtId="0" fontId="2" fillId="0" borderId="12" xfId="5" applyFont="1" applyBorder="1" applyAlignment="1">
      <alignment horizontal="center" vertical="center" wrapText="1"/>
    </xf>
    <xf numFmtId="0" fontId="2" fillId="0" borderId="12" xfId="5" applyBorder="1" applyAlignment="1">
      <alignment horizontal="left" vertical="center" wrapText="1"/>
    </xf>
    <xf numFmtId="0" fontId="18" fillId="0" borderId="0" xfId="0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2" fontId="22" fillId="0" borderId="1" xfId="3" applyNumberFormat="1" applyFont="1" applyBorder="1" applyAlignment="1" applyProtection="1">
      <alignment horizontal="center" vertical="center"/>
    </xf>
    <xf numFmtId="2" fontId="22" fillId="0" borderId="1" xfId="3" applyNumberFormat="1" applyFont="1" applyBorder="1" applyAlignment="1" applyProtection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9" fillId="0" borderId="1" xfId="5" applyFont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/>
    </xf>
    <xf numFmtId="0" fontId="31" fillId="0" borderId="2" xfId="5" applyFont="1" applyBorder="1" applyAlignment="1">
      <alignment horizontal="center" vertical="center" wrapText="1"/>
    </xf>
    <xf numFmtId="0" fontId="36" fillId="0" borderId="12" xfId="5" applyFont="1" applyBorder="1" applyAlignment="1">
      <alignment horizontal="center" vertical="center" wrapText="1"/>
    </xf>
    <xf numFmtId="0" fontId="29" fillId="0" borderId="1" xfId="5" applyFont="1" applyBorder="1" applyAlignment="1">
      <alignment vertical="center" wrapText="1"/>
    </xf>
    <xf numFmtId="0" fontId="29" fillId="0" borderId="1" xfId="5" applyFont="1" applyBorder="1" applyAlignment="1">
      <alignment horizontal="left" vertical="center" wrapText="1"/>
    </xf>
    <xf numFmtId="0" fontId="2" fillId="0" borderId="1" xfId="5" applyBorder="1"/>
    <xf numFmtId="0" fontId="2" fillId="0" borderId="1" xfId="5" applyBorder="1" applyAlignment="1">
      <alignment horizontal="center" vertical="center"/>
    </xf>
    <xf numFmtId="0" fontId="2" fillId="0" borderId="1" xfId="5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/>
    </xf>
    <xf numFmtId="0" fontId="0" fillId="2" borderId="5" xfId="0" applyFont="1" applyFill="1" applyBorder="1" applyAlignment="1">
      <alignment horizontal="center" vertical="center"/>
    </xf>
    <xf numFmtId="0" fontId="17" fillId="0" borderId="0" xfId="3" applyBorder="1" applyProtection="1"/>
    <xf numFmtId="0" fontId="16" fillId="0" borderId="0" xfId="3" applyFont="1" applyBorder="1" applyProtection="1"/>
    <xf numFmtId="0" fontId="25" fillId="2" borderId="0" xfId="0" applyFont="1" applyFill="1" applyBorder="1" applyAlignment="1">
      <alignment horizontal="left" vertical="top" wrapText="1"/>
    </xf>
    <xf numFmtId="0" fontId="16" fillId="0" borderId="5" xfId="3" applyFont="1" applyBorder="1" applyProtection="1"/>
    <xf numFmtId="0" fontId="18" fillId="3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/>
    </xf>
    <xf numFmtId="0" fontId="23" fillId="0" borderId="1" xfId="0" applyFont="1" applyBorder="1" applyAlignment="1">
      <alignment horizontal="center" vertical="center"/>
    </xf>
    <xf numFmtId="0" fontId="2" fillId="0" borderId="1" xfId="5" applyFont="1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0" fillId="2" borderId="0" xfId="0" applyFont="1" applyFill="1" applyBorder="1" applyAlignment="1">
      <alignment vertical="center" wrapText="1"/>
    </xf>
    <xf numFmtId="0" fontId="12" fillId="0" borderId="0" xfId="0" applyFont="1" applyAlignment="1">
      <alignment vertical="top"/>
    </xf>
    <xf numFmtId="0" fontId="18" fillId="3" borderId="1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2" fontId="31" fillId="0" borderId="1" xfId="5" applyNumberFormat="1" applyFont="1" applyBorder="1" applyAlignment="1">
      <alignment horizontal="center" vertical="center" wrapText="1"/>
    </xf>
    <xf numFmtId="0" fontId="39" fillId="8" borderId="9" xfId="5" applyFont="1" applyFill="1" applyBorder="1" applyAlignment="1">
      <alignment horizontal="center" vertical="center" wrapText="1"/>
    </xf>
    <xf numFmtId="0" fontId="39" fillId="8" borderId="11" xfId="5" applyFont="1" applyFill="1" applyBorder="1" applyAlignment="1">
      <alignment horizontal="center" vertical="center" wrapText="1"/>
    </xf>
    <xf numFmtId="0" fontId="39" fillId="8" borderId="11" xfId="5" applyFont="1" applyFill="1" applyBorder="1" applyAlignment="1">
      <alignment horizontal="left" vertical="center" wrapText="1"/>
    </xf>
    <xf numFmtId="0" fontId="39" fillId="8" borderId="7" xfId="5" applyFont="1" applyFill="1" applyBorder="1" applyAlignment="1">
      <alignment horizontal="center" vertical="center" wrapText="1"/>
    </xf>
    <xf numFmtId="0" fontId="21" fillId="0" borderId="7" xfId="3" applyFont="1" applyBorder="1" applyAlignment="1" applyProtection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25" fillId="0" borderId="11" xfId="0" applyFont="1" applyBorder="1" applyAlignment="1">
      <alignment horizontal="center" vertical="center"/>
    </xf>
    <xf numFmtId="0" fontId="18" fillId="3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18" fillId="3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2" fontId="22" fillId="0" borderId="11" xfId="3" applyNumberFormat="1" applyFont="1" applyBorder="1" applyAlignment="1" applyProtection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8" fillId="3" borderId="1" xfId="0" applyFont="1" applyFill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1" fillId="0" borderId="11" xfId="3" applyFont="1" applyBorder="1" applyAlignment="1" applyProtection="1">
      <alignment horizontal="center" vertical="center"/>
    </xf>
    <xf numFmtId="0" fontId="0" fillId="0" borderId="1" xfId="0" applyBorder="1" applyAlignment="1">
      <alignment horizontal="left" vertical="center"/>
    </xf>
    <xf numFmtId="0" fontId="18" fillId="2" borderId="0" xfId="0" applyFont="1" applyFill="1" applyBorder="1"/>
    <xf numFmtId="0" fontId="0" fillId="0" borderId="11" xfId="0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2" fontId="31" fillId="0" borderId="12" xfId="5" applyNumberFormat="1" applyFont="1" applyBorder="1" applyAlignment="1">
      <alignment horizontal="center" vertical="center" wrapText="1"/>
    </xf>
    <xf numFmtId="0" fontId="33" fillId="0" borderId="12" xfId="5" applyFont="1" applyBorder="1" applyAlignment="1">
      <alignment horizontal="center" vertical="center" wrapText="1"/>
    </xf>
    <xf numFmtId="0" fontId="2" fillId="0" borderId="9" xfId="5" applyFont="1" applyBorder="1" applyAlignment="1">
      <alignment horizontal="center" vertical="center" wrapText="1"/>
    </xf>
    <xf numFmtId="0" fontId="2" fillId="0" borderId="11" xfId="5" applyFont="1" applyBorder="1" applyAlignment="1">
      <alignment vertical="center" wrapText="1"/>
    </xf>
    <xf numFmtId="0" fontId="2" fillId="0" borderId="11" xfId="5" applyFont="1" applyBorder="1" applyAlignment="1">
      <alignment horizontal="center" vertical="center" wrapText="1"/>
    </xf>
    <xf numFmtId="0" fontId="2" fillId="0" borderId="11" xfId="5" applyBorder="1" applyAlignment="1">
      <alignment horizontal="left" vertical="center" wrapText="1"/>
    </xf>
    <xf numFmtId="2" fontId="31" fillId="0" borderId="11" xfId="5" applyNumberFormat="1" applyFont="1" applyBorder="1" applyAlignment="1">
      <alignment horizontal="center" vertical="center" wrapText="1"/>
    </xf>
    <xf numFmtId="0" fontId="31" fillId="0" borderId="7" xfId="5" applyFont="1" applyBorder="1" applyAlignment="1">
      <alignment horizontal="center" vertical="center" wrapText="1"/>
    </xf>
    <xf numFmtId="0" fontId="32" fillId="0" borderId="11" xfId="5" applyFont="1" applyBorder="1" applyAlignment="1">
      <alignment horizontal="center" vertical="center" wrapText="1"/>
    </xf>
    <xf numFmtId="0" fontId="40" fillId="0" borderId="1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38" fillId="0" borderId="1" xfId="0" applyFont="1" applyBorder="1" applyAlignment="1">
      <alignment horizontal="center"/>
    </xf>
    <xf numFmtId="0" fontId="18" fillId="3" borderId="1" xfId="0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/>
    </xf>
    <xf numFmtId="0" fontId="21" fillId="0" borderId="1" xfId="3" applyFont="1" applyBorder="1" applyAlignment="1" applyProtection="1">
      <alignment horizontal="center" vertical="center"/>
    </xf>
    <xf numFmtId="0" fontId="21" fillId="0" borderId="0" xfId="3" applyFont="1" applyBorder="1" applyAlignment="1" applyProtection="1">
      <alignment horizontal="center" vertical="center"/>
    </xf>
    <xf numFmtId="0" fontId="38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/>
    </xf>
    <xf numFmtId="2" fontId="22" fillId="0" borderId="0" xfId="3" applyNumberFormat="1" applyFont="1" applyBorder="1" applyAlignment="1" applyProtection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2" borderId="5" xfId="0" applyFont="1" applyFill="1" applyBorder="1" applyAlignment="1">
      <alignment horizontal="left" vertical="center" wrapText="1"/>
    </xf>
    <xf numFmtId="0" fontId="18" fillId="0" borderId="10" xfId="0" applyFont="1" applyBorder="1" applyAlignment="1">
      <alignment horizontal="left"/>
    </xf>
    <xf numFmtId="0" fontId="18" fillId="0" borderId="11" xfId="0" applyFont="1" applyBorder="1" applyAlignment="1">
      <alignment horizontal="left"/>
    </xf>
    <xf numFmtId="0" fontId="0" fillId="2" borderId="5" xfId="0" applyFont="1" applyFill="1" applyBorder="1" applyAlignment="1">
      <alignment horizontal="left" vertical="top" wrapText="1"/>
    </xf>
    <xf numFmtId="0" fontId="18" fillId="3" borderId="1" xfId="0" applyFont="1" applyFill="1" applyBorder="1" applyAlignment="1">
      <alignment horizontal="center" vertical="center" wrapText="1"/>
    </xf>
    <xf numFmtId="0" fontId="18" fillId="0" borderId="10" xfId="0" applyFont="1" applyBorder="1" applyAlignment="1">
      <alignment horizontal="left" vertical="center"/>
    </xf>
    <xf numFmtId="0" fontId="18" fillId="4" borderId="1" xfId="0" applyFont="1" applyFill="1" applyBorder="1" applyAlignment="1">
      <alignment horizontal="center" textRotation="90"/>
    </xf>
    <xf numFmtId="0" fontId="24" fillId="0" borderId="0" xfId="0" applyFont="1" applyBorder="1" applyAlignment="1">
      <alignment horizontal="left"/>
    </xf>
    <xf numFmtId="0" fontId="21" fillId="0" borderId="13" xfId="3" applyFont="1" applyBorder="1" applyAlignment="1" applyProtection="1">
      <alignment horizontal="center" vertical="center"/>
    </xf>
    <xf numFmtId="0" fontId="0" fillId="0" borderId="14" xfId="0" applyFont="1" applyBorder="1" applyAlignment="1">
      <alignment horizontal="left" vertical="center"/>
    </xf>
    <xf numFmtId="0" fontId="0" fillId="2" borderId="1" xfId="0" applyFont="1" applyFill="1" applyBorder="1" applyAlignment="1">
      <alignment horizontal="left" vertical="center"/>
    </xf>
    <xf numFmtId="0" fontId="0" fillId="2" borderId="17" xfId="0" applyFont="1" applyFill="1" applyBorder="1" applyAlignment="1">
      <alignment horizontal="left" vertical="center"/>
    </xf>
    <xf numFmtId="0" fontId="0" fillId="0" borderId="1" xfId="0" applyFont="1" applyBorder="1" applyAlignment="1">
      <alignment horizontal="left" vertical="center"/>
    </xf>
    <xf numFmtId="0" fontId="0" fillId="0" borderId="17" xfId="0" applyFont="1" applyBorder="1" applyAlignment="1">
      <alignment horizontal="left" vertical="center"/>
    </xf>
    <xf numFmtId="164" fontId="0" fillId="0" borderId="1" xfId="1" applyFont="1" applyBorder="1" applyAlignment="1" applyProtection="1">
      <alignment horizontal="left" vertical="center"/>
    </xf>
    <xf numFmtId="0" fontId="18" fillId="2" borderId="11" xfId="0" applyFont="1" applyFill="1" applyBorder="1" applyAlignment="1">
      <alignment horizontal="left"/>
    </xf>
    <xf numFmtId="0" fontId="13" fillId="0" borderId="1" xfId="0" applyFont="1" applyBorder="1" applyAlignment="1">
      <alignment horizontal="left"/>
    </xf>
    <xf numFmtId="0" fontId="14" fillId="0" borderId="0" xfId="0" applyFont="1" applyBorder="1" applyAlignment="1">
      <alignment horizontal="left" vertical="top" wrapText="1"/>
    </xf>
    <xf numFmtId="0" fontId="14" fillId="0" borderId="12" xfId="0" applyFont="1" applyBorder="1" applyAlignment="1">
      <alignment horizontal="left" vertical="top" wrapText="1"/>
    </xf>
    <xf numFmtId="0" fontId="18" fillId="0" borderId="5" xfId="0" applyFont="1" applyBorder="1" applyAlignment="1">
      <alignment horizontal="left"/>
    </xf>
    <xf numFmtId="0" fontId="0" fillId="2" borderId="0" xfId="0" applyFont="1" applyFill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0" fillId="2" borderId="5" xfId="0" applyFont="1" applyFill="1" applyBorder="1" applyAlignment="1">
      <alignment horizontal="left" wrapText="1"/>
    </xf>
    <xf numFmtId="0" fontId="0" fillId="2" borderId="0" xfId="0" applyFont="1" applyFill="1" applyBorder="1" applyAlignment="1">
      <alignment horizontal="left" wrapText="1"/>
    </xf>
    <xf numFmtId="0" fontId="12" fillId="0" borderId="3" xfId="3" applyFont="1" applyBorder="1" applyAlignment="1" applyProtection="1">
      <alignment horizontal="left" vertical="center"/>
    </xf>
    <xf numFmtId="0" fontId="18" fillId="0" borderId="8" xfId="0" applyFont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21" fillId="0" borderId="12" xfId="3" applyFont="1" applyBorder="1" applyAlignment="1" applyProtection="1">
      <alignment horizontal="center" vertical="center"/>
    </xf>
    <xf numFmtId="0" fontId="21" fillId="0" borderId="10" xfId="3" applyFont="1" applyBorder="1" applyAlignment="1" applyProtection="1">
      <alignment horizontal="center" vertical="center"/>
    </xf>
    <xf numFmtId="0" fontId="21" fillId="0" borderId="11" xfId="3" applyFont="1" applyBorder="1" applyAlignment="1" applyProtection="1">
      <alignment horizontal="center" vertical="center"/>
    </xf>
    <xf numFmtId="0" fontId="0" fillId="0" borderId="1" xfId="0" applyBorder="1" applyAlignment="1">
      <alignment horizontal="left" vertical="center"/>
    </xf>
    <xf numFmtId="2" fontId="22" fillId="0" borderId="12" xfId="3" applyNumberFormat="1" applyFont="1" applyBorder="1" applyAlignment="1" applyProtection="1">
      <alignment horizontal="center" vertical="center"/>
    </xf>
    <xf numFmtId="2" fontId="22" fillId="0" borderId="10" xfId="3" applyNumberFormat="1" applyFont="1" applyBorder="1" applyAlignment="1" applyProtection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0" fillId="0" borderId="1" xfId="0" applyFill="1" applyBorder="1" applyAlignment="1">
      <alignment horizontal="left" vertical="center"/>
    </xf>
    <xf numFmtId="0" fontId="0" fillId="0" borderId="12" xfId="0" applyBorder="1" applyAlignment="1">
      <alignment horizontal="center"/>
    </xf>
    <xf numFmtId="0" fontId="0" fillId="0" borderId="11" xfId="0" applyBorder="1" applyAlignment="1">
      <alignment horizontal="center"/>
    </xf>
    <xf numFmtId="2" fontId="22" fillId="0" borderId="11" xfId="3" applyNumberFormat="1" applyFont="1" applyBorder="1" applyAlignment="1" applyProtection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2" fontId="22" fillId="0" borderId="1" xfId="3" applyNumberFormat="1" applyFont="1" applyBorder="1" applyAlignment="1" applyProtection="1">
      <alignment horizontal="center" vertical="center"/>
    </xf>
    <xf numFmtId="0" fontId="0" fillId="0" borderId="10" xfId="0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8" xfId="0" applyFont="1" applyBorder="1" applyAlignment="1">
      <alignment horizontal="left" vertical="center"/>
    </xf>
    <xf numFmtId="0" fontId="18" fillId="0" borderId="20" xfId="0" applyFont="1" applyBorder="1" applyAlignment="1">
      <alignment horizontal="center" vertical="center"/>
    </xf>
    <xf numFmtId="0" fontId="18" fillId="0" borderId="21" xfId="0" applyFont="1" applyBorder="1" applyAlignment="1">
      <alignment horizontal="center" vertical="center"/>
    </xf>
    <xf numFmtId="0" fontId="18" fillId="0" borderId="19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23" fillId="0" borderId="12" xfId="0" applyFont="1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3" fillId="0" borderId="11" xfId="0" applyFont="1" applyBorder="1" applyAlignment="1">
      <alignment horizontal="center" vertical="center"/>
    </xf>
    <xf numFmtId="0" fontId="0" fillId="0" borderId="12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21" fillId="0" borderId="1" xfId="3" applyFont="1" applyBorder="1" applyAlignment="1" applyProtection="1">
      <alignment horizontal="center" vertical="center"/>
    </xf>
    <xf numFmtId="0" fontId="0" fillId="0" borderId="12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27" fillId="2" borderId="4" xfId="3" applyFont="1" applyFill="1" applyBorder="1" applyAlignment="1" applyProtection="1">
      <alignment horizontal="left" vertical="center"/>
    </xf>
    <xf numFmtId="0" fontId="20" fillId="2" borderId="4" xfId="3" applyFont="1" applyFill="1" applyBorder="1" applyAlignment="1" applyProtection="1">
      <alignment horizontal="center" vertical="center"/>
    </xf>
    <xf numFmtId="0" fontId="18" fillId="2" borderId="12" xfId="0" applyFont="1" applyFill="1" applyBorder="1" applyAlignment="1">
      <alignment horizontal="center" vertical="center"/>
    </xf>
    <xf numFmtId="0" fontId="25" fillId="2" borderId="10" xfId="0" applyFont="1" applyFill="1" applyBorder="1" applyAlignment="1">
      <alignment horizontal="left" vertical="center"/>
    </xf>
    <xf numFmtId="0" fontId="14" fillId="2" borderId="6" xfId="0" applyFont="1" applyFill="1" applyBorder="1" applyAlignment="1">
      <alignment horizontal="left"/>
    </xf>
    <xf numFmtId="0" fontId="14" fillId="2" borderId="6" xfId="0" applyFont="1" applyFill="1" applyBorder="1" applyAlignment="1">
      <alignment horizontal="left" vertical="center"/>
    </xf>
    <xf numFmtId="0" fontId="16" fillId="2" borderId="6" xfId="3" applyFont="1" applyFill="1" applyBorder="1" applyAlignment="1" applyProtection="1">
      <alignment horizontal="center"/>
    </xf>
    <xf numFmtId="0" fontId="16" fillId="2" borderId="6" xfId="3" applyFont="1" applyFill="1" applyBorder="1" applyAlignment="1" applyProtection="1">
      <alignment horizontal="left" vertical="center"/>
    </xf>
    <xf numFmtId="0" fontId="17" fillId="0" borderId="10" xfId="3" applyBorder="1" applyProtection="1"/>
  </cellXfs>
  <cellStyles count="9">
    <cellStyle name="Гиперссылка" xfId="3" builtinId="8"/>
    <cellStyle name="Денежный" xfId="1" builtinId="4"/>
    <cellStyle name="Обычный" xfId="0" builtinId="0"/>
    <cellStyle name="Обычный 2" xfId="4" xr:uid="{00000000-0005-0000-0000-000006000000}"/>
    <cellStyle name="Обычный 3" xfId="5" xr:uid="{00000000-0005-0000-0000-000007000000}"/>
    <cellStyle name="Обычный 5" xfId="6" xr:uid="{00000000-0005-0000-0000-000008000000}"/>
    <cellStyle name="Обычный 6" xfId="7" xr:uid="{00000000-0005-0000-0000-000009000000}"/>
    <cellStyle name="Процентный" xfId="2" builtinId="5"/>
    <cellStyle name="рубли" xfId="8" xr:uid="{00000000-0005-0000-0000-00000A000000}"/>
  </cellStyles>
  <dxfs count="17"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border outline="0">
        <left style="thin">
          <color auto="1"/>
        </left>
      </border>
    </dxf>
    <dxf>
      <numFmt numFmtId="2" formatCode="0.00"/>
      <border outline="0">
        <left style="thin">
          <color auto="1"/>
        </left>
      </border>
    </dxf>
    <dxf>
      <numFmt numFmtId="2" formatCode="0.00"/>
      <border outline="0">
        <right style="thin">
          <color auto="1"/>
        </right>
      </border>
    </dxf>
    <dxf>
      <border outline="0">
        <right style="thin">
          <color auto="1"/>
        </right>
      </border>
    </dxf>
    <dxf>
      <font>
        <b/>
        <charset val="204"/>
      </font>
      <fill>
        <patternFill patternType="solid">
          <fgColor indexed="64"/>
          <bgColor theme="4" tint="0.59999389629810485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2F2F2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BFBFB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A6A6A6"/>
      <rgbColor rgb="FF003366"/>
      <rgbColor rgb="FF339966"/>
      <rgbColor rgb="FF003300"/>
      <rgbColor rgb="FF333300"/>
      <rgbColor rgb="FFC9211E"/>
      <rgbColor rgb="FF993366"/>
      <rgbColor rgb="FF333399"/>
      <rgbColor rgb="FF26262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png"/><Relationship Id="rId1" Type="http://schemas.openxmlformats.org/officeDocument/2006/relationships/image" Target="../media/image22.png"/><Relationship Id="rId4" Type="http://schemas.openxmlformats.org/officeDocument/2006/relationships/image" Target="../media/image25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jpeg"/><Relationship Id="rId1" Type="http://schemas.openxmlformats.org/officeDocument/2006/relationships/image" Target="../media/image27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png"/><Relationship Id="rId1" Type="http://schemas.openxmlformats.org/officeDocument/2006/relationships/image" Target="../media/image32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png"/><Relationship Id="rId2" Type="http://schemas.openxmlformats.org/officeDocument/2006/relationships/image" Target="../media/image35.png"/><Relationship Id="rId1" Type="http://schemas.openxmlformats.org/officeDocument/2006/relationships/image" Target="../media/image34.png"/><Relationship Id="rId4" Type="http://schemas.openxmlformats.org/officeDocument/2006/relationships/image" Target="../media/image3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537977</xdr:colOff>
      <xdr:row>2</xdr:row>
      <xdr:rowOff>12386</xdr:rowOff>
    </xdr:from>
    <xdr:to>
      <xdr:col>12</xdr:col>
      <xdr:colOff>26297</xdr:colOff>
      <xdr:row>8</xdr:row>
      <xdr:rowOff>81182</xdr:rowOff>
    </xdr:to>
    <xdr:pic>
      <xdr:nvPicPr>
        <xdr:cNvPr id="2" name="Рисунок 3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rcRect l="1587" t="5291" r="4094" b="9050"/>
        <a:stretch/>
      </xdr:blipFill>
      <xdr:spPr>
        <a:xfrm>
          <a:off x="8191995" y="386582"/>
          <a:ext cx="2060070" cy="1851332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143207</xdr:colOff>
      <xdr:row>2</xdr:row>
      <xdr:rowOff>48710</xdr:rowOff>
    </xdr:from>
    <xdr:to>
      <xdr:col>9</xdr:col>
      <xdr:colOff>312047</xdr:colOff>
      <xdr:row>8</xdr:row>
      <xdr:rowOff>155666</xdr:rowOff>
    </xdr:to>
    <xdr:pic>
      <xdr:nvPicPr>
        <xdr:cNvPr id="3" name="Рисунок 5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/>
        <a:srcRect t="8267"/>
        <a:stretch/>
      </xdr:blipFill>
      <xdr:spPr>
        <a:xfrm>
          <a:off x="6722261" y="422906"/>
          <a:ext cx="1243804" cy="1889492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34018</xdr:colOff>
      <xdr:row>1</xdr:row>
      <xdr:rowOff>36720</xdr:rowOff>
    </xdr:from>
    <xdr:to>
      <xdr:col>11</xdr:col>
      <xdr:colOff>94880</xdr:colOff>
      <xdr:row>8</xdr:row>
      <xdr:rowOff>81642</xdr:rowOff>
    </xdr:to>
    <xdr:pic>
      <xdr:nvPicPr>
        <xdr:cNvPr id="17" name="Изображение 1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/>
      </xdr:nvPicPr>
      <xdr:blipFill>
        <a:blip xmlns:r="http://schemas.openxmlformats.org/officeDocument/2006/relationships" r:embed="rId1"/>
        <a:srcRect l="13760" t="13190" r="40435" b="5963"/>
        <a:stretch/>
      </xdr:blipFill>
      <xdr:spPr>
        <a:xfrm>
          <a:off x="7592786" y="179595"/>
          <a:ext cx="1877415" cy="1861476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619125</xdr:colOff>
      <xdr:row>1</xdr:row>
      <xdr:rowOff>68378</xdr:rowOff>
    </xdr:from>
    <xdr:to>
      <xdr:col>10</xdr:col>
      <xdr:colOff>299357</xdr:colOff>
      <xdr:row>8</xdr:row>
      <xdr:rowOff>102396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FA9DD98B-CDEF-4B33-9D00-A24B4A7A8D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74" t="11771" r="9036" b="8011"/>
        <a:stretch/>
      </xdr:blipFill>
      <xdr:spPr>
        <a:xfrm>
          <a:off x="8320768" y="211253"/>
          <a:ext cx="1496786" cy="172130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405000</xdr:colOff>
      <xdr:row>1</xdr:row>
      <xdr:rowOff>21960</xdr:rowOff>
    </xdr:from>
    <xdr:to>
      <xdr:col>9</xdr:col>
      <xdr:colOff>567084</xdr:colOff>
      <xdr:row>7</xdr:row>
      <xdr:rowOff>43815</xdr:rowOff>
    </xdr:to>
    <xdr:pic>
      <xdr:nvPicPr>
        <xdr:cNvPr id="16" name="Изображение 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/>
      </xdr:nvPicPr>
      <xdr:blipFill>
        <a:blip xmlns:r="http://schemas.openxmlformats.org/officeDocument/2006/relationships" r:embed="rId1"/>
        <a:srcRect l="16787" t="13001" r="43089" b="6285"/>
        <a:stretch/>
      </xdr:blipFill>
      <xdr:spPr>
        <a:xfrm>
          <a:off x="8565480" y="164880"/>
          <a:ext cx="1381320" cy="15076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834480</xdr:colOff>
      <xdr:row>3</xdr:row>
      <xdr:rowOff>28800</xdr:rowOff>
    </xdr:from>
    <xdr:to>
      <xdr:col>7</xdr:col>
      <xdr:colOff>1071720</xdr:colOff>
      <xdr:row>7</xdr:row>
      <xdr:rowOff>46011</xdr:rowOff>
    </xdr:to>
    <xdr:pic>
      <xdr:nvPicPr>
        <xdr:cNvPr id="18" name="Изображение 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PicPr/>
      </xdr:nvPicPr>
      <xdr:blipFill>
        <a:blip xmlns:r="http://schemas.openxmlformats.org/officeDocument/2006/relationships" r:embed="rId1"/>
        <a:srcRect l="6339" t="29634" r="32427" b="21347"/>
        <a:stretch/>
      </xdr:blipFill>
      <xdr:spPr>
        <a:xfrm>
          <a:off x="7476120" y="962280"/>
          <a:ext cx="1373760" cy="59544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8</xdr:col>
      <xdr:colOff>205200</xdr:colOff>
      <xdr:row>2</xdr:row>
      <xdr:rowOff>135720</xdr:rowOff>
    </xdr:from>
    <xdr:to>
      <xdr:col>8</xdr:col>
      <xdr:colOff>626040</xdr:colOff>
      <xdr:row>7</xdr:row>
      <xdr:rowOff>100731</xdr:rowOff>
    </xdr:to>
    <xdr:pic>
      <xdr:nvPicPr>
        <xdr:cNvPr id="19" name="Изображение 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PicPr/>
      </xdr:nvPicPr>
      <xdr:blipFill>
        <a:blip xmlns:r="http://schemas.openxmlformats.org/officeDocument/2006/relationships" r:embed="rId2"/>
        <a:srcRect l="28748" t="13743" r="54533" b="5753"/>
        <a:stretch/>
      </xdr:blipFill>
      <xdr:spPr>
        <a:xfrm>
          <a:off x="9213840" y="507240"/>
          <a:ext cx="420840" cy="110520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10</xdr:col>
      <xdr:colOff>43560</xdr:colOff>
      <xdr:row>1</xdr:row>
      <xdr:rowOff>19080</xdr:rowOff>
    </xdr:from>
    <xdr:to>
      <xdr:col>10</xdr:col>
      <xdr:colOff>621360</xdr:colOff>
      <xdr:row>7</xdr:row>
      <xdr:rowOff>118731</xdr:rowOff>
    </xdr:to>
    <xdr:pic>
      <xdr:nvPicPr>
        <xdr:cNvPr id="20" name="Изображение 9">
          <a:extLst>
            <a:ext uri="{FF2B5EF4-FFF2-40B4-BE49-F238E27FC236}">
              <a16:creationId xmlns:a16="http://schemas.microsoft.com/office/drawing/2014/main" id="{00000000-0008-0000-0900-000014000000}"/>
            </a:ext>
          </a:extLst>
        </xdr:cNvPr>
        <xdr:cNvPicPr/>
      </xdr:nvPicPr>
      <xdr:blipFill>
        <a:blip xmlns:r="http://schemas.openxmlformats.org/officeDocument/2006/relationships" r:embed="rId3"/>
        <a:srcRect l="28400" t="14261" r="54776" b="7237"/>
        <a:stretch/>
      </xdr:blipFill>
      <xdr:spPr>
        <a:xfrm>
          <a:off x="10659600" y="162000"/>
          <a:ext cx="577800" cy="146844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9</xdr:col>
      <xdr:colOff>3846</xdr:colOff>
      <xdr:row>1</xdr:row>
      <xdr:rowOff>71280</xdr:rowOff>
    </xdr:from>
    <xdr:to>
      <xdr:col>9</xdr:col>
      <xdr:colOff>506520</xdr:colOff>
      <xdr:row>7</xdr:row>
      <xdr:rowOff>121971</xdr:rowOff>
    </xdr:to>
    <xdr:pic>
      <xdr:nvPicPr>
        <xdr:cNvPr id="21" name="Изображение 10">
          <a:extLst>
            <a:ext uri="{FF2B5EF4-FFF2-40B4-BE49-F238E27FC236}">
              <a16:creationId xmlns:a16="http://schemas.microsoft.com/office/drawing/2014/main" id="{00000000-0008-0000-0900-000015000000}"/>
            </a:ext>
          </a:extLst>
        </xdr:cNvPr>
        <xdr:cNvPicPr/>
      </xdr:nvPicPr>
      <xdr:blipFill>
        <a:blip xmlns:r="http://schemas.openxmlformats.org/officeDocument/2006/relationships" r:embed="rId4"/>
        <a:srcRect l="31325" t="27843" r="57638" b="19626"/>
        <a:stretch/>
      </xdr:blipFill>
      <xdr:spPr>
        <a:xfrm>
          <a:off x="9838440" y="214200"/>
          <a:ext cx="546840" cy="1419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21960</xdr:colOff>
      <xdr:row>1</xdr:row>
      <xdr:rowOff>42840</xdr:rowOff>
    </xdr:from>
    <xdr:to>
      <xdr:col>11</xdr:col>
      <xdr:colOff>47625</xdr:colOff>
      <xdr:row>7</xdr:row>
      <xdr:rowOff>176893</xdr:rowOff>
    </xdr:to>
    <xdr:pic>
      <xdr:nvPicPr>
        <xdr:cNvPr id="22" name="Рисунок 1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PicPr/>
      </xdr:nvPicPr>
      <xdr:blipFill>
        <a:blip xmlns:r="http://schemas.openxmlformats.org/officeDocument/2006/relationships" r:embed="rId1"/>
        <a:srcRect l="29055" t="33786" r="58061" b="12289"/>
        <a:stretch/>
      </xdr:blipFill>
      <xdr:spPr>
        <a:xfrm flipH="1">
          <a:off x="9397281" y="185715"/>
          <a:ext cx="719630" cy="1542392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798250</xdr:colOff>
      <xdr:row>1</xdr:row>
      <xdr:rowOff>142875</xdr:rowOff>
    </xdr:from>
    <xdr:to>
      <xdr:col>10</xdr:col>
      <xdr:colOff>646338</xdr:colOff>
      <xdr:row>8</xdr:row>
      <xdr:rowOff>83671</xdr:rowOff>
    </xdr:to>
    <xdr:pic>
      <xdr:nvPicPr>
        <xdr:cNvPr id="23" name="Изображение 3">
          <a:extLst>
            <a:ext uri="{FF2B5EF4-FFF2-40B4-BE49-F238E27FC236}">
              <a16:creationId xmlns:a16="http://schemas.microsoft.com/office/drawing/2014/main" id="{00000000-0008-0000-0B00-000017000000}"/>
            </a:ext>
          </a:extLst>
        </xdr:cNvPr>
        <xdr:cNvPicPr/>
      </xdr:nvPicPr>
      <xdr:blipFill>
        <a:blip xmlns:r="http://schemas.openxmlformats.org/officeDocument/2006/relationships" r:embed="rId1"/>
        <a:srcRect l="17752" t="12973" r="44079" b="5900"/>
        <a:stretch/>
      </xdr:blipFill>
      <xdr:spPr>
        <a:xfrm>
          <a:off x="8227750" y="278946"/>
          <a:ext cx="1358481" cy="1594064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7</xdr:col>
      <xdr:colOff>591910</xdr:colOff>
      <xdr:row>2</xdr:row>
      <xdr:rowOff>228122</xdr:rowOff>
    </xdr:from>
    <xdr:to>
      <xdr:col>8</xdr:col>
      <xdr:colOff>557893</xdr:colOff>
      <xdr:row>8</xdr:row>
      <xdr:rowOff>121920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C982564B-C096-4D2B-9ABB-029ADD15F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7999" y="595515"/>
          <a:ext cx="1129394" cy="131574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106135</xdr:colOff>
      <xdr:row>15</xdr:row>
      <xdr:rowOff>0</xdr:rowOff>
    </xdr:from>
    <xdr:to>
      <xdr:col>8</xdr:col>
      <xdr:colOff>19050</xdr:colOff>
      <xdr:row>27</xdr:row>
      <xdr:rowOff>68981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9BE254C-97A9-4838-BF44-CC0B9BA3B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45085" y="4638675"/>
          <a:ext cx="2646590" cy="2012080"/>
        </a:xfrm>
        <a:prstGeom prst="rect">
          <a:avLst/>
        </a:prstGeom>
      </xdr:spPr>
    </xdr:pic>
    <xdr:clientData/>
  </xdr:twoCellAnchor>
  <xdr:twoCellAnchor editAs="oneCell">
    <xdr:from>
      <xdr:col>0</xdr:col>
      <xdr:colOff>107673</xdr:colOff>
      <xdr:row>13</xdr:row>
      <xdr:rowOff>219871</xdr:rowOff>
    </xdr:from>
    <xdr:to>
      <xdr:col>4</xdr:col>
      <xdr:colOff>1275521</xdr:colOff>
      <xdr:row>34</xdr:row>
      <xdr:rowOff>25400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A308414-A55E-4041-9053-0DAA14B35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673" y="4145828"/>
          <a:ext cx="5698435" cy="3433311"/>
        </a:xfrm>
        <a:prstGeom prst="rect">
          <a:avLst/>
        </a:prstGeom>
      </xdr:spPr>
    </xdr:pic>
    <xdr:clientData/>
  </xdr:twoCellAnchor>
  <xdr:twoCellAnchor editAs="oneCell">
    <xdr:from>
      <xdr:col>6</xdr:col>
      <xdr:colOff>974481</xdr:colOff>
      <xdr:row>1</xdr:row>
      <xdr:rowOff>25166</xdr:rowOff>
    </xdr:from>
    <xdr:to>
      <xdr:col>10</xdr:col>
      <xdr:colOff>6319</xdr:colOff>
      <xdr:row>9</xdr:row>
      <xdr:rowOff>13416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4A2577BB-2E42-4C23-9FE6-87E8813389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00" t="15539" r="14625" b="16453"/>
        <a:stretch/>
      </xdr:blipFill>
      <xdr:spPr>
        <a:xfrm>
          <a:off x="9173308" y="171704"/>
          <a:ext cx="2468165" cy="225959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994445</xdr:colOff>
      <xdr:row>1</xdr:row>
      <xdr:rowOff>39412</xdr:rowOff>
    </xdr:from>
    <xdr:to>
      <xdr:col>9</xdr:col>
      <xdr:colOff>12891</xdr:colOff>
      <xdr:row>6</xdr:row>
      <xdr:rowOff>72259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8B0A0E31-0CBA-4A82-905E-9A6E1F36F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6117" y="183929"/>
          <a:ext cx="897170" cy="1734209"/>
        </a:xfrm>
        <a:prstGeom prst="rect">
          <a:avLst/>
        </a:prstGeom>
      </xdr:spPr>
    </xdr:pic>
    <xdr:clientData/>
  </xdr:twoCellAnchor>
  <xdr:twoCellAnchor editAs="oneCell">
    <xdr:from>
      <xdr:col>6</xdr:col>
      <xdr:colOff>991912</xdr:colOff>
      <xdr:row>2</xdr:row>
      <xdr:rowOff>103741</xdr:rowOff>
    </xdr:from>
    <xdr:to>
      <xdr:col>7</xdr:col>
      <xdr:colOff>551792</xdr:colOff>
      <xdr:row>5</xdr:row>
      <xdr:rowOff>116445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75BF5490-6D66-4772-BBE1-217EA10401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2164"/>
        <a:stretch/>
      </xdr:blipFill>
      <xdr:spPr>
        <a:xfrm>
          <a:off x="7560878" y="478172"/>
          <a:ext cx="643759" cy="135277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216778</xdr:colOff>
      <xdr:row>2</xdr:row>
      <xdr:rowOff>47212</xdr:rowOff>
    </xdr:from>
    <xdr:to>
      <xdr:col>7</xdr:col>
      <xdr:colOff>280824</xdr:colOff>
      <xdr:row>2</xdr:row>
      <xdr:rowOff>2964717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1CBB34AD-A50A-4B97-95E8-225693002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6637" y="368681"/>
          <a:ext cx="1552328" cy="2917505"/>
        </a:xfrm>
        <a:prstGeom prst="rect">
          <a:avLst/>
        </a:prstGeom>
      </xdr:spPr>
    </xdr:pic>
    <xdr:clientData/>
  </xdr:twoCellAnchor>
  <xdr:twoCellAnchor editAs="oneCell">
    <xdr:from>
      <xdr:col>7</xdr:col>
      <xdr:colOff>272817</xdr:colOff>
      <xdr:row>2</xdr:row>
      <xdr:rowOff>96071</xdr:rowOff>
    </xdr:from>
    <xdr:to>
      <xdr:col>8</xdr:col>
      <xdr:colOff>101204</xdr:colOff>
      <xdr:row>2</xdr:row>
      <xdr:rowOff>2958110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C3D8F910-2FD4-4F34-98DD-853166C14C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4222"/>
        <a:stretch/>
      </xdr:blipFill>
      <xdr:spPr>
        <a:xfrm>
          <a:off x="6350958" y="417540"/>
          <a:ext cx="1459543" cy="2862039"/>
        </a:xfrm>
        <a:prstGeom prst="rect">
          <a:avLst/>
        </a:prstGeom>
      </xdr:spPr>
    </xdr:pic>
    <xdr:clientData/>
  </xdr:twoCellAnchor>
  <xdr:twoCellAnchor editAs="oneCell">
    <xdr:from>
      <xdr:col>1</xdr:col>
      <xdr:colOff>19213</xdr:colOff>
      <xdr:row>2</xdr:row>
      <xdr:rowOff>35302</xdr:rowOff>
    </xdr:from>
    <xdr:to>
      <xdr:col>5</xdr:col>
      <xdr:colOff>369095</xdr:colOff>
      <xdr:row>2</xdr:row>
      <xdr:rowOff>2984855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1B9BCF9-7A68-482E-9A31-D05EB4E1A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994" y="356771"/>
          <a:ext cx="4784960" cy="2949553"/>
        </a:xfrm>
        <a:prstGeom prst="rect">
          <a:avLst/>
        </a:prstGeom>
      </xdr:spPr>
    </xdr:pic>
    <xdr:clientData/>
  </xdr:twoCellAnchor>
  <xdr:twoCellAnchor editAs="oneCell">
    <xdr:from>
      <xdr:col>8</xdr:col>
      <xdr:colOff>204771</xdr:colOff>
      <xdr:row>2</xdr:row>
      <xdr:rowOff>1000125</xdr:rowOff>
    </xdr:from>
    <xdr:to>
      <xdr:col>11</xdr:col>
      <xdr:colOff>548013</xdr:colOff>
      <xdr:row>2</xdr:row>
      <xdr:rowOff>2973458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FF46E72B-9273-4026-85FB-71488B1BE2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5534"/>
        <a:stretch/>
      </xdr:blipFill>
      <xdr:spPr>
        <a:xfrm>
          <a:off x="7914068" y="1321594"/>
          <a:ext cx="2236336" cy="19733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156484</xdr:colOff>
      <xdr:row>1</xdr:row>
      <xdr:rowOff>61232</xdr:rowOff>
    </xdr:from>
    <xdr:to>
      <xdr:col>10</xdr:col>
      <xdr:colOff>680358</xdr:colOff>
      <xdr:row>8</xdr:row>
      <xdr:rowOff>223888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13FC8D0-AE8B-4103-A379-BB436B0AE8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9428" r="14575"/>
        <a:stretch/>
      </xdr:blipFill>
      <xdr:spPr>
        <a:xfrm>
          <a:off x="8143877" y="204107"/>
          <a:ext cx="1646463" cy="23738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104760</xdr:colOff>
      <xdr:row>1</xdr:row>
      <xdr:rowOff>96120</xdr:rowOff>
    </xdr:from>
    <xdr:to>
      <xdr:col>9</xdr:col>
      <xdr:colOff>260280</xdr:colOff>
      <xdr:row>7</xdr:row>
      <xdr:rowOff>143175</xdr:rowOff>
    </xdr:to>
    <xdr:pic>
      <xdr:nvPicPr>
        <xdr:cNvPr id="2" name="Рисунок 3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/>
        <a:srcRect t="8255" b="4242"/>
        <a:stretch/>
      </xdr:blipFill>
      <xdr:spPr>
        <a:xfrm>
          <a:off x="7103160" y="239040"/>
          <a:ext cx="1386000" cy="1875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318960</xdr:colOff>
      <xdr:row>1</xdr:row>
      <xdr:rowOff>156240</xdr:rowOff>
    </xdr:from>
    <xdr:to>
      <xdr:col>12</xdr:col>
      <xdr:colOff>218880</xdr:colOff>
      <xdr:row>7</xdr:row>
      <xdr:rowOff>142815</xdr:rowOff>
    </xdr:to>
    <xdr:pic>
      <xdr:nvPicPr>
        <xdr:cNvPr id="3" name="Рисунок 5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/>
        <a:srcRect t="5298" b="10118"/>
        <a:stretch/>
      </xdr:blipFill>
      <xdr:spPr>
        <a:xfrm>
          <a:off x="8547840" y="299160"/>
          <a:ext cx="2306520" cy="181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683280</xdr:colOff>
      <xdr:row>1</xdr:row>
      <xdr:rowOff>110880</xdr:rowOff>
    </xdr:from>
    <xdr:to>
      <xdr:col>12</xdr:col>
      <xdr:colOff>222840</xdr:colOff>
      <xdr:row>7</xdr:row>
      <xdr:rowOff>112898</xdr:rowOff>
    </xdr:to>
    <xdr:pic>
      <xdr:nvPicPr>
        <xdr:cNvPr id="4" name="Рисунок 5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/>
      </xdr:nvPicPr>
      <xdr:blipFill>
        <a:blip xmlns:r="http://schemas.openxmlformats.org/officeDocument/2006/relationships" r:embed="rId1"/>
        <a:srcRect l="9804" t="12694" r="11981" b="14333"/>
        <a:stretch/>
      </xdr:blipFill>
      <xdr:spPr>
        <a:xfrm>
          <a:off x="8548920" y="244080"/>
          <a:ext cx="1946160" cy="1643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88560</xdr:colOff>
      <xdr:row>1</xdr:row>
      <xdr:rowOff>79200</xdr:rowOff>
    </xdr:from>
    <xdr:to>
      <xdr:col>9</xdr:col>
      <xdr:colOff>380880</xdr:colOff>
      <xdr:row>7</xdr:row>
      <xdr:rowOff>68258</xdr:rowOff>
    </xdr:to>
    <xdr:pic>
      <xdr:nvPicPr>
        <xdr:cNvPr id="5" name="Рисунок 47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/>
      </xdr:nvPicPr>
      <xdr:blipFill>
        <a:blip xmlns:r="http://schemas.openxmlformats.org/officeDocument/2006/relationships" r:embed="rId2"/>
        <a:srcRect l="18511" t="10581" r="14349" b="8532"/>
        <a:stretch/>
      </xdr:blipFill>
      <xdr:spPr>
        <a:xfrm>
          <a:off x="6825240" y="212400"/>
          <a:ext cx="1421280" cy="16300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147600</xdr:colOff>
      <xdr:row>1</xdr:row>
      <xdr:rowOff>101520</xdr:rowOff>
    </xdr:from>
    <xdr:to>
      <xdr:col>8</xdr:col>
      <xdr:colOff>214920</xdr:colOff>
      <xdr:row>7</xdr:row>
      <xdr:rowOff>132375</xdr:rowOff>
    </xdr:to>
    <xdr:pic>
      <xdr:nvPicPr>
        <xdr:cNvPr id="6" name="Рисунок 3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/>
        <a:srcRect t="3181" b="2772"/>
        <a:stretch/>
      </xdr:blipFill>
      <xdr:spPr>
        <a:xfrm>
          <a:off x="7052040" y="244440"/>
          <a:ext cx="1297800" cy="1878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594720</xdr:colOff>
      <xdr:row>1</xdr:row>
      <xdr:rowOff>101520</xdr:rowOff>
    </xdr:from>
    <xdr:to>
      <xdr:col>11</xdr:col>
      <xdr:colOff>258840</xdr:colOff>
      <xdr:row>7</xdr:row>
      <xdr:rowOff>99615</xdr:rowOff>
    </xdr:to>
    <xdr:pic>
      <xdr:nvPicPr>
        <xdr:cNvPr id="7" name="Рисунок 5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/>
      </xdr:nvPicPr>
      <xdr:blipFill>
        <a:blip xmlns:r="http://schemas.openxmlformats.org/officeDocument/2006/relationships" r:embed="rId2"/>
        <a:srcRect l="6797" t="4888" r="5444" b="11557"/>
        <a:stretch/>
      </xdr:blipFill>
      <xdr:spPr>
        <a:xfrm>
          <a:off x="8729640" y="244440"/>
          <a:ext cx="2070720" cy="18460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925200</xdr:colOff>
      <xdr:row>1</xdr:row>
      <xdr:rowOff>59400</xdr:rowOff>
    </xdr:from>
    <xdr:to>
      <xdr:col>25</xdr:col>
      <xdr:colOff>333360</xdr:colOff>
      <xdr:row>8</xdr:row>
      <xdr:rowOff>41017</xdr:rowOff>
    </xdr:to>
    <xdr:pic>
      <xdr:nvPicPr>
        <xdr:cNvPr id="8" name="Рисунок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/>
      </xdr:nvPicPr>
      <xdr:blipFill>
        <a:blip xmlns:r="http://schemas.openxmlformats.org/officeDocument/2006/relationships" r:embed="rId1"/>
        <a:srcRect l="30526" t="26205" r="29417" b="34994"/>
        <a:stretch/>
      </xdr:blipFill>
      <xdr:spPr>
        <a:xfrm>
          <a:off x="13837320" y="192600"/>
          <a:ext cx="3818880" cy="19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220680</xdr:colOff>
      <xdr:row>1</xdr:row>
      <xdr:rowOff>89640</xdr:rowOff>
    </xdr:from>
    <xdr:to>
      <xdr:col>13</xdr:col>
      <xdr:colOff>674640</xdr:colOff>
      <xdr:row>8</xdr:row>
      <xdr:rowOff>10777</xdr:rowOff>
    </xdr:to>
    <xdr:pic>
      <xdr:nvPicPr>
        <xdr:cNvPr id="9" name="Рисунок 3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/>
      </xdr:nvPicPr>
      <xdr:blipFill>
        <a:blip xmlns:r="http://schemas.openxmlformats.org/officeDocument/2006/relationships" r:embed="rId2"/>
        <a:srcRect l="13753" t="3694" r="10654" b="6943"/>
        <a:stretch/>
      </xdr:blipFill>
      <xdr:spPr>
        <a:xfrm>
          <a:off x="6840720" y="222840"/>
          <a:ext cx="1684440" cy="18997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888480</xdr:colOff>
      <xdr:row>1</xdr:row>
      <xdr:rowOff>98640</xdr:rowOff>
    </xdr:from>
    <xdr:to>
      <xdr:col>16</xdr:col>
      <xdr:colOff>613239</xdr:colOff>
      <xdr:row>7</xdr:row>
      <xdr:rowOff>174997</xdr:rowOff>
    </xdr:to>
    <xdr:pic>
      <xdr:nvPicPr>
        <xdr:cNvPr id="10" name="Рисунок 5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/>
      </xdr:nvPicPr>
      <xdr:blipFill>
        <a:blip xmlns:r="http://schemas.openxmlformats.org/officeDocument/2006/relationships" r:embed="rId3"/>
        <a:srcRect t="10782" b="13746"/>
        <a:stretch/>
      </xdr:blipFill>
      <xdr:spPr>
        <a:xfrm>
          <a:off x="8739000" y="231840"/>
          <a:ext cx="2660400" cy="18644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100800</xdr:colOff>
      <xdr:row>1</xdr:row>
      <xdr:rowOff>123840</xdr:rowOff>
    </xdr:from>
    <xdr:to>
      <xdr:col>12</xdr:col>
      <xdr:colOff>146519</xdr:colOff>
      <xdr:row>6</xdr:row>
      <xdr:rowOff>185464</xdr:rowOff>
    </xdr:to>
    <xdr:pic>
      <xdr:nvPicPr>
        <xdr:cNvPr id="11" name="Рисунок 2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/>
      </xdr:nvPicPr>
      <xdr:blipFill>
        <a:blip xmlns:r="http://schemas.openxmlformats.org/officeDocument/2006/relationships" r:embed="rId1"/>
        <a:srcRect l="51655" t="34479" r="34367" b="14074"/>
        <a:stretch/>
      </xdr:blipFill>
      <xdr:spPr>
        <a:xfrm>
          <a:off x="10323720" y="266760"/>
          <a:ext cx="783000" cy="155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12</xdr:col>
      <xdr:colOff>300213</xdr:colOff>
      <xdr:row>1</xdr:row>
      <xdr:rowOff>73044</xdr:rowOff>
    </xdr:from>
    <xdr:to>
      <xdr:col>13</xdr:col>
      <xdr:colOff>232261</xdr:colOff>
      <xdr:row>7</xdr:row>
      <xdr:rowOff>9328</xdr:rowOff>
    </xdr:to>
    <xdr:pic>
      <xdr:nvPicPr>
        <xdr:cNvPr id="12" name="Рисунок 7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/>
      </xdr:nvPicPr>
      <xdr:blipFill>
        <a:blip xmlns:r="http://schemas.openxmlformats.org/officeDocument/2006/relationships" r:embed="rId1"/>
        <a:srcRect l="24744" t="33716" r="62479" b="13612"/>
        <a:stretch/>
      </xdr:blipFill>
      <xdr:spPr>
        <a:xfrm>
          <a:off x="10954606" y="215919"/>
          <a:ext cx="687244" cy="162357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928800</xdr:colOff>
      <xdr:row>1</xdr:row>
      <xdr:rowOff>131760</xdr:rowOff>
    </xdr:from>
    <xdr:to>
      <xdr:col>10</xdr:col>
      <xdr:colOff>674640</xdr:colOff>
      <xdr:row>7</xdr:row>
      <xdr:rowOff>4684</xdr:rowOff>
    </xdr:to>
    <xdr:pic>
      <xdr:nvPicPr>
        <xdr:cNvPr id="13" name="Рисунок 10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/>
      </xdr:nvPicPr>
      <xdr:blipFill>
        <a:blip xmlns:r="http://schemas.openxmlformats.org/officeDocument/2006/relationships" r:embed="rId1"/>
        <a:srcRect l="38728" t="34210" r="47692" b="13094"/>
        <a:stretch/>
      </xdr:blipFill>
      <xdr:spPr>
        <a:xfrm>
          <a:off x="9340560" y="274680"/>
          <a:ext cx="772560" cy="1560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994177</xdr:colOff>
      <xdr:row>1</xdr:row>
      <xdr:rowOff>65084</xdr:rowOff>
    </xdr:from>
    <xdr:to>
      <xdr:col>9</xdr:col>
      <xdr:colOff>551090</xdr:colOff>
      <xdr:row>7</xdr:row>
      <xdr:rowOff>183696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A6AFDBB9-9D72-4E79-9E9E-B968E691A4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5624"/>
        <a:stretch/>
      </xdr:blipFill>
      <xdr:spPr>
        <a:xfrm>
          <a:off x="8165141" y="207959"/>
          <a:ext cx="631877" cy="1805898"/>
        </a:xfrm>
        <a:prstGeom prst="rect">
          <a:avLst/>
        </a:prstGeom>
      </xdr:spPr>
    </xdr:pic>
    <xdr:clientData/>
  </xdr:twoCellAnchor>
  <xdr:twoCellAnchor editAs="oneCell">
    <xdr:from>
      <xdr:col>7</xdr:col>
      <xdr:colOff>183173</xdr:colOff>
      <xdr:row>18</xdr:row>
      <xdr:rowOff>278423</xdr:rowOff>
    </xdr:from>
    <xdr:to>
      <xdr:col>10</xdr:col>
      <xdr:colOff>213125</xdr:colOff>
      <xdr:row>31</xdr:row>
      <xdr:rowOff>44766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F03DE5B3-06D8-4F74-8D1C-2DD41AAEE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770077" y="5802923"/>
          <a:ext cx="2938740" cy="304880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822671</xdr:colOff>
      <xdr:row>2</xdr:row>
      <xdr:rowOff>41760</xdr:rowOff>
    </xdr:from>
    <xdr:to>
      <xdr:col>8</xdr:col>
      <xdr:colOff>1123286</xdr:colOff>
      <xdr:row>6</xdr:row>
      <xdr:rowOff>140391</xdr:rowOff>
    </xdr:to>
    <xdr:pic>
      <xdr:nvPicPr>
        <xdr:cNvPr id="14" name="Изображение 5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/>
      </xdr:nvPicPr>
      <xdr:blipFill>
        <a:blip xmlns:r="http://schemas.openxmlformats.org/officeDocument/2006/relationships" r:embed="rId1"/>
        <a:srcRect l="19835" t="13561" r="45470" b="6156"/>
        <a:stretch/>
      </xdr:blipFill>
      <xdr:spPr>
        <a:xfrm>
          <a:off x="7075153" y="415956"/>
          <a:ext cx="1130651" cy="1506971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11</xdr:col>
      <xdr:colOff>362787</xdr:colOff>
      <xdr:row>1</xdr:row>
      <xdr:rowOff>59331</xdr:rowOff>
    </xdr:from>
    <xdr:to>
      <xdr:col>13</xdr:col>
      <xdr:colOff>163294</xdr:colOff>
      <xdr:row>6</xdr:row>
      <xdr:rowOff>36651</xdr:rowOff>
    </xdr:to>
    <xdr:pic>
      <xdr:nvPicPr>
        <xdr:cNvPr id="15" name="Изображение 6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/>
      </xdr:nvPicPr>
      <xdr:blipFill>
        <a:blip xmlns:r="http://schemas.openxmlformats.org/officeDocument/2006/relationships" r:embed="rId2"/>
        <a:srcRect l="10553" t="13085" r="36880" b="5753"/>
        <a:stretch/>
      </xdr:blipFill>
      <xdr:spPr>
        <a:xfrm>
          <a:off x="8608716" y="202206"/>
          <a:ext cx="1787149" cy="1616981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183695</xdr:colOff>
      <xdr:row>1</xdr:row>
      <xdr:rowOff>23561</xdr:rowOff>
    </xdr:from>
    <xdr:to>
      <xdr:col>11</xdr:col>
      <xdr:colOff>81642</xdr:colOff>
      <xdr:row>8</xdr:row>
      <xdr:rowOff>170091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D901F0C-3A48-42DF-ADC9-D85581627E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451" t="13013" r="16634" b="10747"/>
        <a:stretch/>
      </xdr:blipFill>
      <xdr:spPr>
        <a:xfrm>
          <a:off x="7742463" y="166436"/>
          <a:ext cx="1714501" cy="200390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Таблица68" displayName="Таблица68" ref="A1:R298" totalsRowShown="0" headerRowDxfId="16">
  <autoFilter ref="A1:R298" xr:uid="{00000000-0009-0000-0100-000001000000}"/>
  <tableColumns count="18">
    <tableColumn id="1" xr3:uid="{00000000-0010-0000-0000-000001000000}" name="Кодовый номер"/>
    <tableColumn id="2" xr3:uid="{00000000-0010-0000-0000-000002000000}" name="Наименование "/>
    <tableColumn id="3" xr3:uid="{00000000-0010-0000-0000-000003000000}" name="Полное  наименование"/>
    <tableColumn id="4" xr3:uid="{00000000-0010-0000-0000-000004000000}" name="Группа"/>
    <tableColumn id="5" xr3:uid="{00000000-0010-0000-0000-000005000000}" name="Тип 2"/>
    <tableColumn id="6" xr3:uid="{00000000-0010-0000-0000-000006000000}" name="Исполнение/_x000a_модификация "/>
    <tableColumn id="7" xr3:uid="{00000000-0010-0000-0000-000007000000}" name="DN"/>
    <tableColumn id="8" xr3:uid="{00000000-0010-0000-0000-000008000000}" name="МРД,_x000a_бар изб."/>
    <tableColumn id="9" xr3:uid="{00000000-0010-0000-0000-000009000000}" name="Рабочая температура, °С"/>
    <tableColumn id="10" xr3:uid="{00000000-0010-0000-0000-00000A000000}" name="Рабочая среда"/>
    <tableColumn id="11" xr3:uid="{00000000-0010-0000-0000-00000B000000}" name="Присоединение "/>
    <tableColumn id="12" xr3:uid="{00000000-0010-0000-0000-00000C000000}" name="Описание" dataDxfId="15"/>
    <tableColumn id="13" xr3:uid="{00000000-0010-0000-0000-00000D000000}" name="Цена,  у.е._x000a_без НДС" dataDxfId="14"/>
    <tableColumn id="14" xr3:uid="{00000000-0010-0000-0000-00000E000000}" name="Цена, у.е._x000a_с НДС 20%" dataDxfId="13">
      <calculatedColumnFormula>M2*1.2</calculatedColumnFormula>
    </tableColumn>
    <tableColumn id="15" xr3:uid="{00000000-0010-0000-0000-00000F000000}" name="Группа скидок " dataDxfId="12"/>
    <tableColumn id="16" xr3:uid="{00000000-0010-0000-0000-000010000000}" name="Примечание "/>
    <tableColumn id="17" xr3:uid="{00000000-0010-0000-0000-000011000000}" name="СКЛАД"/>
    <tableColumn id="18" xr3:uid="{00000000-0010-0000-0000-000012000000}" name="Столбец1"/>
  </tableColumns>
  <tableStyleInfo name="TableStyleLight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ridan.group/Cooling/Katalog%20Klapany%20i%20komponenty%20dlya%20promyshlennyh%20sistem%20holodosnabzheniya%202024.pdf" TargetMode="External"/><Relationship Id="rId1" Type="http://schemas.openxmlformats.org/officeDocument/2006/relationships/hyperlink" Target="https://ridan.ru/sales/cart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hyperlink" Target="https://ridan.group/Cooling/Katalog%20Klapany%20i%20komponenty%20dlya%20promyshlennyh%20sistem%20holodosnabzheniya%202024.pdf" TargetMode="External"/><Relationship Id="rId1" Type="http://schemas.openxmlformats.org/officeDocument/2006/relationships/hyperlink" Target="https://ridan.ru/sales/cart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hyperlink" Target="https://ridan.group/Cooling/Katalog%20Klapany%20i%20komponenty%20dlya%20promyshlennyh%20sistem%20holodosnabzheniya%202024.pdf" TargetMode="External"/><Relationship Id="rId1" Type="http://schemas.openxmlformats.org/officeDocument/2006/relationships/hyperlink" Target="https://ridan.ru/sales/cart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hyperlink" Target="https://ridan.group/Cooling/Katalog%20Klapany%20i%20komponenty%20dlya%20promyshlennyh%20sistem%20holodosnabzheniya%202024.pdf" TargetMode="External"/><Relationship Id="rId1" Type="http://schemas.openxmlformats.org/officeDocument/2006/relationships/hyperlink" Target="https://ridan.ru/sales/cart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ridan.group/Cooling/Katalog%20Klapany%20i%20komponenty%20dlya%20promyshlennyh%20sistem%20holodosnabzheniya%202024.pdf" TargetMode="External"/><Relationship Id="rId1" Type="http://schemas.openxmlformats.org/officeDocument/2006/relationships/hyperlink" Target="https://ridan.ru/sales/cart" TargetMode="External"/><Relationship Id="rId4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hyperlink" Target="https://ridan.group/Cooling/Katalog%20Klapany%20i%20komponenty%20dlya%20promyshlennyh%20sistem%20holodosnabzheniya%202024.pdf" TargetMode="External"/><Relationship Id="rId1" Type="http://schemas.openxmlformats.org/officeDocument/2006/relationships/hyperlink" Target="https://ridan.ru/sales/cart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hyperlink" Target="https://ridan.group/Cooling/Katalog%20Klapany%20i%20komponenty%20dlya%20promyshlennyh%20sistem%20holodosnabzheniya%202024.pdf" TargetMode="External"/><Relationship Id="rId1" Type="http://schemas.openxmlformats.org/officeDocument/2006/relationships/hyperlink" Target="https://ridan.ru/sales/cart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ridan.group/Cooling/Katalog%20Klapany%20i%20komponenty%20dlya%20promyshlennyh%20sistem%20holodosnabzheniya%202024.pdf" TargetMode="External"/><Relationship Id="rId1" Type="http://schemas.openxmlformats.org/officeDocument/2006/relationships/hyperlink" Target="https://ridan.ru/sales/cart" TargetMode="External"/><Relationship Id="rId4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s://ridan.group/Cooling/Katalog%20Klapany%20i%20komponenty%20dlya%20promyshlennyh%20sistem%20holodosnabzheniya%202024.pdf" TargetMode="External"/><Relationship Id="rId1" Type="http://schemas.openxmlformats.org/officeDocument/2006/relationships/hyperlink" Target="https://ridan.ru/sales/cart" TargetMode="External"/><Relationship Id="rId4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s://ridan.ru/" TargetMode="External"/><Relationship Id="rId7" Type="http://schemas.openxmlformats.org/officeDocument/2006/relationships/comments" Target="../comments1.xml"/><Relationship Id="rId2" Type="http://schemas.openxmlformats.org/officeDocument/2006/relationships/hyperlink" Target="https://community.ridan.ru/" TargetMode="External"/><Relationship Id="rId1" Type="http://schemas.openxmlformats.org/officeDocument/2006/relationships/hyperlink" Target="https://ridan.group/Cooling/Katalog%20Klapany%20i%20komponenty%20dlya%20promyshlennyh%20sistem%20holodosnabzheniya%202024.pdf" TargetMode="External"/><Relationship Id="rId6" Type="http://schemas.openxmlformats.org/officeDocument/2006/relationships/vmlDrawing" Target="../drawings/vmlDrawing1.vml"/><Relationship Id="rId5" Type="http://schemas.openxmlformats.org/officeDocument/2006/relationships/hyperlink" Target="https://ridan.ru/sales/cart" TargetMode="External"/><Relationship Id="rId4" Type="http://schemas.openxmlformats.org/officeDocument/2006/relationships/hyperlink" Target="https://ridan.ru/search/analogs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ridan.group/Cooling/Katalog%20Klapany%20i%20komponenty%20dlya%20promyshlennyh%20sistem%20holodosnabzheniya%202024.pdf" TargetMode="External"/><Relationship Id="rId1" Type="http://schemas.openxmlformats.org/officeDocument/2006/relationships/hyperlink" Target="https://ridan.ru/sales/cart" TargetMode="External"/><Relationship Id="rId4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hyperlink" Target="https://ridan.group/Cooling/Katalog%20Klapany%20i%20komponenty%20dlya%20promyshlennyh%20sistem%20holodosnabzheniya%202024.pdf" TargetMode="External"/><Relationship Id="rId1" Type="http://schemas.openxmlformats.org/officeDocument/2006/relationships/hyperlink" Target="https://ridan.ru/sales/cart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hyperlink" Target="https://ridan.group/Cooling/Katalog%20Klapany%20i%20komponenty%20dlya%20promyshlennyh%20sistem%20holodosnabzheniya%202024.pdf" TargetMode="External"/><Relationship Id="rId1" Type="http://schemas.openxmlformats.org/officeDocument/2006/relationships/hyperlink" Target="https://ridan.ru/sales/cart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hyperlink" Target="https://ridan.group/Cooling/Katalog%20Klapany%20i%20komponenty%20dlya%20promyshlennyh%20sistem%20holodosnabzheniya%202024.pdf" TargetMode="External"/><Relationship Id="rId1" Type="http://schemas.openxmlformats.org/officeDocument/2006/relationships/hyperlink" Target="https://ridan.ru/sales/cart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hyperlink" Target="https://ridan.group/Cooling/Katalog%20Klapany%20i%20komponenty%20dlya%20promyshlennyh%20sistem%20holodosnabzheniya%202024.pdf" TargetMode="External"/><Relationship Id="rId1" Type="http://schemas.openxmlformats.org/officeDocument/2006/relationships/hyperlink" Target="https://ridan.ru/sales/cart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hyperlink" Target="https://ridan.group/Cooling/Katalog%20Klapany%20i%20komponenty%20dlya%20promyshlennyh%20sistem%20holodosnabzheniya%202024.pdf" TargetMode="External"/><Relationship Id="rId1" Type="http://schemas.openxmlformats.org/officeDocument/2006/relationships/hyperlink" Target="https://ridan.ru/sales/cart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hyperlink" Target="https://ridan.group/Cooling/Katalog%20Klapany%20i%20komponenty%20dlya%20promyshlennyh%20sistem%20holodosnabzheniya%202024.pdf" TargetMode="External"/><Relationship Id="rId1" Type="http://schemas.openxmlformats.org/officeDocument/2006/relationships/hyperlink" Target="https://ridan.ru/sales/cart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ridan.group/Cooling/Katalog%20Klapany%20i%20komponenty%20dlya%20promyshlennyh%20sistem%20holodosnabzheniya%202024.pdf" TargetMode="External"/><Relationship Id="rId1" Type="http://schemas.openxmlformats.org/officeDocument/2006/relationships/hyperlink" Target="https://ridan.ru/sales/cart" TargetMode="Externa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P44"/>
  <sheetViews>
    <sheetView showGridLines="0" zoomScale="140" zoomScaleNormal="140" workbookViewId="0">
      <selection activeCell="G8" sqref="G8"/>
    </sheetView>
  </sheetViews>
  <sheetFormatPr defaultColWidth="9.28515625" defaultRowHeight="12.75"/>
  <cols>
    <col min="1" max="1" width="2.28515625" customWidth="1"/>
    <col min="2" max="2" width="16.28515625" style="1" customWidth="1"/>
    <col min="3" max="3" width="15.5703125" customWidth="1"/>
    <col min="4" max="4" width="13.28515625" hidden="1" customWidth="1"/>
    <col min="5" max="5" width="21.28515625" customWidth="1"/>
    <col min="6" max="6" width="9.28515625" customWidth="1"/>
    <col min="7" max="7" width="23.28515625" customWidth="1"/>
    <col min="8" max="8" width="10.5703125" customWidth="1"/>
    <col min="9" max="9" width="16.140625" customWidth="1"/>
    <col min="10" max="10" width="16.85546875" bestFit="1" customWidth="1"/>
    <col min="11" max="11" width="10.42578125" customWidth="1"/>
    <col min="12" max="12" width="11.28515625" customWidth="1"/>
    <col min="13" max="13" width="6.7109375" customWidth="1"/>
  </cols>
  <sheetData>
    <row r="1" spans="1:16" ht="11.25" customHeight="1"/>
    <row r="2" spans="1:16" ht="18" customHeight="1">
      <c r="B2" s="3" t="s">
        <v>0</v>
      </c>
      <c r="C2" s="4"/>
      <c r="D2" s="4"/>
      <c r="E2" s="4"/>
      <c r="F2" s="4"/>
      <c r="G2" s="4"/>
      <c r="H2" s="4"/>
      <c r="I2" s="4"/>
      <c r="J2" s="4"/>
      <c r="K2" s="4"/>
      <c r="L2" s="4"/>
      <c r="M2" s="6"/>
    </row>
    <row r="3" spans="1:16" ht="76.5" customHeight="1">
      <c r="B3" s="261" t="s">
        <v>1</v>
      </c>
      <c r="C3" s="261"/>
      <c r="D3" s="261"/>
      <c r="E3" s="261"/>
      <c r="F3" s="261"/>
      <c r="G3" s="261"/>
      <c r="H3" s="261"/>
      <c r="I3" s="7"/>
      <c r="J3" s="7"/>
      <c r="K3" s="7"/>
      <c r="L3" s="7"/>
      <c r="M3" s="9"/>
    </row>
    <row r="4" spans="1:16" ht="11.25" customHeight="1">
      <c r="B4" s="10" t="s">
        <v>2</v>
      </c>
      <c r="C4" s="11" t="s">
        <v>3</v>
      </c>
      <c r="D4" s="12"/>
      <c r="E4" s="13"/>
      <c r="F4" s="14"/>
      <c r="G4" s="14"/>
      <c r="H4" s="15"/>
      <c r="I4" s="7"/>
      <c r="J4" s="7"/>
      <c r="K4" s="7"/>
      <c r="L4" s="7"/>
      <c r="M4" s="9"/>
    </row>
    <row r="5" spans="1:16" ht="11.25" customHeight="1">
      <c r="B5" s="199" t="s">
        <v>4</v>
      </c>
      <c r="C5" s="11" t="s">
        <v>5</v>
      </c>
      <c r="D5" s="12"/>
      <c r="E5" s="13"/>
      <c r="F5" s="14"/>
      <c r="G5" s="14"/>
      <c r="H5" s="15"/>
      <c r="I5" s="7"/>
      <c r="J5" s="7"/>
      <c r="K5" s="7"/>
      <c r="L5" s="7"/>
      <c r="M5" s="9"/>
    </row>
    <row r="6" spans="1:16" ht="11.25" customHeight="1">
      <c r="B6" s="16" t="s">
        <v>6</v>
      </c>
      <c r="C6" s="11" t="s">
        <v>7</v>
      </c>
      <c r="D6" s="12"/>
      <c r="E6" s="13"/>
      <c r="F6" s="14"/>
      <c r="G6" s="14"/>
      <c r="H6" s="15"/>
      <c r="I6" s="7"/>
      <c r="J6" s="7"/>
      <c r="K6" s="7"/>
      <c r="L6" s="7"/>
      <c r="M6" s="9"/>
    </row>
    <row r="7" spans="1:16" ht="15" customHeight="1">
      <c r="B7" s="203" t="s">
        <v>8</v>
      </c>
      <c r="C7" s="17"/>
      <c r="D7" s="17"/>
      <c r="E7" s="17"/>
      <c r="F7" s="15"/>
      <c r="G7" s="15"/>
      <c r="H7" s="15"/>
      <c r="I7" s="7"/>
      <c r="J7" s="7"/>
      <c r="K7" s="7"/>
      <c r="L7" s="7"/>
      <c r="M7" s="9"/>
    </row>
    <row r="8" spans="1:16" ht="15" customHeight="1">
      <c r="A8" s="114"/>
      <c r="B8" s="201" t="s">
        <v>341</v>
      </c>
      <c r="C8" s="130"/>
      <c r="D8" s="130"/>
      <c r="E8" s="131"/>
      <c r="F8" s="202"/>
      <c r="G8" s="202"/>
      <c r="H8" s="15"/>
      <c r="I8" s="7"/>
      <c r="J8" s="7"/>
      <c r="K8" s="7"/>
      <c r="L8" s="7"/>
      <c r="M8" s="9"/>
    </row>
    <row r="9" spans="1:16" ht="21.75" customHeight="1">
      <c r="B9" s="18" t="s">
        <v>9</v>
      </c>
      <c r="C9" s="19"/>
      <c r="D9" s="19"/>
      <c r="E9" s="19"/>
      <c r="F9" s="19"/>
      <c r="G9" s="19"/>
      <c r="H9" s="19"/>
      <c r="I9" s="19"/>
      <c r="J9" s="19"/>
      <c r="K9" s="19"/>
      <c r="L9" s="19"/>
      <c r="M9" s="20"/>
    </row>
    <row r="10" spans="1:16" ht="37.5" customHeight="1">
      <c r="B10" s="21" t="s">
        <v>10</v>
      </c>
      <c r="C10" s="21" t="s">
        <v>11</v>
      </c>
      <c r="D10" s="21" t="s">
        <v>12</v>
      </c>
      <c r="E10" s="21" t="s">
        <v>13</v>
      </c>
      <c r="F10" s="21" t="s">
        <v>14</v>
      </c>
      <c r="G10" s="21" t="s">
        <v>15</v>
      </c>
      <c r="H10" s="21" t="s">
        <v>16</v>
      </c>
      <c r="I10" s="21" t="s">
        <v>17</v>
      </c>
      <c r="J10" s="21" t="s">
        <v>19</v>
      </c>
      <c r="K10" s="21" t="s">
        <v>20</v>
      </c>
      <c r="L10" s="21" t="s">
        <v>21</v>
      </c>
      <c r="M10" s="22" t="s">
        <v>22</v>
      </c>
    </row>
    <row r="11" spans="1:16" ht="22.5" customHeight="1">
      <c r="B11" s="23" t="s">
        <v>23</v>
      </c>
      <c r="C11" s="24" t="str">
        <f>VLOOKUP(B11,ИСХОДНИК!A:P,5,FALSE())</f>
        <v>SVA 15 D STR</v>
      </c>
      <c r="D11" s="25" t="s">
        <v>24</v>
      </c>
      <c r="E11" s="26" t="str">
        <f>VLOOKUP(B11,ИСХОДНИК!A:P,11,FALSE())</f>
        <v>Под сварку встык DIN</v>
      </c>
      <c r="F11" s="25">
        <f>VLOOKUP(B11,ИСХОДНИК!A:P,7,FALSE())</f>
        <v>15</v>
      </c>
      <c r="G11" s="27" t="str">
        <f>VLOOKUP(B11,ИСХОДНИК!A:P,10,FALSE())</f>
        <v>R717, R744 и фреоны</v>
      </c>
      <c r="H11" s="27">
        <f>VLOOKUP(B11,ИСХОДНИК!A:P,8,FALSE())</f>
        <v>52</v>
      </c>
      <c r="I11" s="27" t="str">
        <f>VLOOKUP(B11,ИСХОДНИК!A:P,9,FALSE())</f>
        <v xml:space="preserve"> -60…120</v>
      </c>
      <c r="J11" s="25" t="str">
        <f>VLOOKUP(B11,ИСХОДНИК!A:P,15,FALSE())</f>
        <v>U6 PL40R</v>
      </c>
      <c r="K11" s="28">
        <f>VLOOKUP(B11,ИСХОДНИК!A:P,13,FALSE())</f>
        <v>48</v>
      </c>
      <c r="L11" s="28">
        <f>VLOOKUP(B11,ИСХОДНИК!A:P,14,FALSE())</f>
        <v>57.599999999999994</v>
      </c>
      <c r="M11" s="29" t="str">
        <f>IF(VLOOKUP(B11,ИСХОДНИК!$A:$R,18,FALSE())=1,ИСХОДНИК!$T$2,IF(VLOOKUP(B11,ИСХОДНИК!A:R,18,FALSE())=2,ИСХОДНИК!$T$4,IF(VLOOKUP(B11,ИСХОДНИК!A:R,18,FALSE())=3,ИСХОДНИК!$T$5)))</f>
        <v>●</v>
      </c>
      <c r="O11" s="30"/>
      <c r="P11" s="30"/>
    </row>
    <row r="12" spans="1:16" ht="22.5" customHeight="1">
      <c r="B12" s="23" t="s">
        <v>25</v>
      </c>
      <c r="C12" s="24" t="str">
        <f>VLOOKUP(B12,ИСХОДНИК!A:P,5,FALSE())</f>
        <v>SVA 20 D STR</v>
      </c>
      <c r="D12" s="25" t="s">
        <v>24</v>
      </c>
      <c r="E12" s="26" t="str">
        <f>VLOOKUP(B12,ИСХОДНИК!A:P,11,FALSE())</f>
        <v>Под сварку встык DIN</v>
      </c>
      <c r="F12" s="25">
        <f>VLOOKUP(B12,ИСХОДНИК!A:P,7,FALSE())</f>
        <v>20</v>
      </c>
      <c r="G12" s="27" t="str">
        <f>VLOOKUP(B12,ИСХОДНИК!A:P,10,FALSE())</f>
        <v>R717, R744 и фреоны</v>
      </c>
      <c r="H12" s="27">
        <f>VLOOKUP(B12,ИСХОДНИК!A:P,8,FALSE())</f>
        <v>52</v>
      </c>
      <c r="I12" s="27" t="str">
        <f>VLOOKUP(B12,ИСХОДНИК!A:P,9,FALSE())</f>
        <v xml:space="preserve"> -60…120</v>
      </c>
      <c r="J12" s="25" t="str">
        <f>VLOOKUP(B12,ИСХОДНИК!A:P,15,FALSE())</f>
        <v>U6 PL40R</v>
      </c>
      <c r="K12" s="28">
        <f>VLOOKUP(B12,ИСХОДНИК!A:P,13,FALSE())</f>
        <v>54</v>
      </c>
      <c r="L12" s="28">
        <f>VLOOKUP(B12,ИСХОДНИК!A:P,14,FALSE())</f>
        <v>64.8</v>
      </c>
      <c r="M12" s="212" t="str">
        <f>IF(VLOOKUP(B12,ИСХОДНИК!$A:$R,18,FALSE())=1,ИСХОДНИК!$T$2,IF(VLOOKUP(B12,ИСХОДНИК!A:R,18,FALSE())=2,ИСХОДНИК!$T$4,IF(VLOOKUP(B12,ИСХОДНИК!A:R,18,FALSE())=3,ИСХОДНИК!$T$5)))</f>
        <v>●</v>
      </c>
      <c r="O12" s="30"/>
    </row>
    <row r="13" spans="1:16" ht="22.5" customHeight="1">
      <c r="B13" s="23" t="s">
        <v>26</v>
      </c>
      <c r="C13" s="24" t="str">
        <f>VLOOKUP(B13,ИСХОДНИК!A:P,5,FALSE())</f>
        <v>SVA 25 D STR</v>
      </c>
      <c r="D13" s="25" t="s">
        <v>24</v>
      </c>
      <c r="E13" s="26" t="str">
        <f>VLOOKUP(B13,ИСХОДНИК!A:P,11,FALSE())</f>
        <v>Под сварку встык DIN</v>
      </c>
      <c r="F13" s="25">
        <f>VLOOKUP(B13,ИСХОДНИК!A:P,7,FALSE())</f>
        <v>25</v>
      </c>
      <c r="G13" s="27" t="str">
        <f>VLOOKUP(B13,ИСХОДНИК!A:P,10,FALSE())</f>
        <v>R717, R744 и фреоны</v>
      </c>
      <c r="H13" s="27">
        <f>VLOOKUP(B13,ИСХОДНИК!A:P,8,FALSE())</f>
        <v>52</v>
      </c>
      <c r="I13" s="27" t="str">
        <f>VLOOKUP(B13,ИСХОДНИК!A:P,9,FALSE())</f>
        <v xml:space="preserve"> -60…120</v>
      </c>
      <c r="J13" s="25" t="str">
        <f>VLOOKUP(B13,ИСХОДНИК!A:P,15,FALSE())</f>
        <v>U6 PL40R</v>
      </c>
      <c r="K13" s="28">
        <f>VLOOKUP(B13,ИСХОДНИК!A:P,13,FALSE())</f>
        <v>66</v>
      </c>
      <c r="L13" s="28">
        <f>VLOOKUP(B13,ИСХОДНИК!A:P,14,FALSE())</f>
        <v>79.2</v>
      </c>
      <c r="M13" s="212" t="str">
        <f>IF(VLOOKUP(B13,ИСХОДНИК!$A:$R,18,FALSE())=1,ИСХОДНИК!$T$2,IF(VLOOKUP(B13,ИСХОДНИК!A:R,18,FALSE())=2,ИСХОДНИК!$T$4,IF(VLOOKUP(B13,ИСХОДНИК!A:R,18,FALSE())=3,ИСХОДНИК!$T$5)))</f>
        <v>●</v>
      </c>
    </row>
    <row r="14" spans="1:16" ht="22.5" customHeight="1">
      <c r="B14" s="23" t="s">
        <v>27</v>
      </c>
      <c r="C14" s="24" t="str">
        <f>VLOOKUP(B14,ИСХОДНИК!A:P,5,FALSE())</f>
        <v>SVA 32 D STR</v>
      </c>
      <c r="D14" s="25" t="s">
        <v>24</v>
      </c>
      <c r="E14" s="26" t="str">
        <f>VLOOKUP(B14,ИСХОДНИК!A:P,11,FALSE())</f>
        <v>Под сварку встык DIN</v>
      </c>
      <c r="F14" s="25">
        <f>VLOOKUP(B14,ИСХОДНИК!A:P,7,FALSE())</f>
        <v>32</v>
      </c>
      <c r="G14" s="27" t="str">
        <f>VLOOKUP(B14,ИСХОДНИК!A:P,10,FALSE())</f>
        <v>R717, R744 и фреоны</v>
      </c>
      <c r="H14" s="27">
        <f>VLOOKUP(B14,ИСХОДНИК!A:P,8,FALSE())</f>
        <v>52</v>
      </c>
      <c r="I14" s="27" t="str">
        <f>VLOOKUP(B14,ИСХОДНИК!A:P,9,FALSE())</f>
        <v xml:space="preserve"> -60…120</v>
      </c>
      <c r="J14" s="25" t="str">
        <f>VLOOKUP(B14,ИСХОДНИК!A:P,15,FALSE())</f>
        <v>U6 PL40R</v>
      </c>
      <c r="K14" s="28">
        <f>VLOOKUP(B14,ИСХОДНИК!A:P,13,FALSE())</f>
        <v>84</v>
      </c>
      <c r="L14" s="28">
        <f>VLOOKUP(B14,ИСХОДНИК!A:P,14,FALSE())</f>
        <v>100.8</v>
      </c>
      <c r="M14" s="212" t="str">
        <f>IF(VLOOKUP(B14,ИСХОДНИК!$A:$R,18,FALSE())=1,ИСХОДНИК!$T$2,IF(VLOOKUP(B14,ИСХОДНИК!A:R,18,FALSE())=2,ИСХОДНИК!$T$4,IF(VLOOKUP(B14,ИСХОДНИК!A:R,18,FALSE())=3,ИСХОДНИК!$T$5)))</f>
        <v>●</v>
      </c>
    </row>
    <row r="15" spans="1:16" ht="22.5" customHeight="1">
      <c r="B15" s="23" t="s">
        <v>28</v>
      </c>
      <c r="C15" s="24" t="str">
        <f>VLOOKUP(B15,ИСХОДНИК!A:P,5,FALSE())</f>
        <v>SVA 40 D STR</v>
      </c>
      <c r="D15" s="25" t="s">
        <v>24</v>
      </c>
      <c r="E15" s="26" t="str">
        <f>VLOOKUP(B15,ИСХОДНИК!A:P,11,FALSE())</f>
        <v>Под сварку встык DIN</v>
      </c>
      <c r="F15" s="25">
        <f>VLOOKUP(B15,ИСХОДНИК!A:P,7,FALSE())</f>
        <v>40</v>
      </c>
      <c r="G15" s="27" t="str">
        <f>VLOOKUP(B15,ИСХОДНИК!A:P,10,FALSE())</f>
        <v>R717, R744 и фреоны</v>
      </c>
      <c r="H15" s="27">
        <f>VLOOKUP(B15,ИСХОДНИК!A:P,8,FALSE())</f>
        <v>52</v>
      </c>
      <c r="I15" s="27" t="str">
        <f>VLOOKUP(B15,ИСХОДНИК!A:P,9,FALSE())</f>
        <v xml:space="preserve"> -60…120</v>
      </c>
      <c r="J15" s="25" t="str">
        <f>VLOOKUP(B15,ИСХОДНИК!A:P,15,FALSE())</f>
        <v>U6 PL40R</v>
      </c>
      <c r="K15" s="28">
        <f>VLOOKUP(B15,ИСХОДНИК!A:P,13,FALSE())</f>
        <v>112</v>
      </c>
      <c r="L15" s="28">
        <f>VLOOKUP(B15,ИСХОДНИК!A:P,14,FALSE())</f>
        <v>134.4</v>
      </c>
      <c r="M15" s="212" t="str">
        <f>IF(VLOOKUP(B15,ИСХОДНИК!$A:$R,18,FALSE())=1,ИСХОДНИК!$T$2,IF(VLOOKUP(B15,ИСХОДНИК!A:R,18,FALSE())=2,ИСХОДНИК!$T$4,IF(VLOOKUP(B15,ИСХОДНИК!A:R,18,FALSE())=3,ИСХОДНИК!$T$5)))</f>
        <v>●</v>
      </c>
    </row>
    <row r="16" spans="1:16" ht="22.5" customHeight="1">
      <c r="B16" s="23" t="s">
        <v>29</v>
      </c>
      <c r="C16" s="24" t="str">
        <f>VLOOKUP(B16,ИСХОДНИК!A:P,5,FALSE())</f>
        <v>SVA 50 D STR</v>
      </c>
      <c r="D16" s="25" t="s">
        <v>24</v>
      </c>
      <c r="E16" s="26" t="str">
        <f>VLOOKUP(B16,ИСХОДНИК!A:P,11,FALSE())</f>
        <v>Под сварку встык DIN</v>
      </c>
      <c r="F16" s="25">
        <f>VLOOKUP(B16,ИСХОДНИК!A:P,7,FALSE())</f>
        <v>50</v>
      </c>
      <c r="G16" s="27" t="str">
        <f>VLOOKUP(B16,ИСХОДНИК!A:P,10,FALSE())</f>
        <v>R717, R744 и фреоны</v>
      </c>
      <c r="H16" s="27">
        <f>VLOOKUP(B16,ИСХОДНИК!A:P,8,FALSE())</f>
        <v>52</v>
      </c>
      <c r="I16" s="27" t="str">
        <f>VLOOKUP(B16,ИСХОДНИК!A:P,9,FALSE())</f>
        <v xml:space="preserve"> -60…120</v>
      </c>
      <c r="J16" s="25" t="str">
        <f>VLOOKUP(B16,ИСХОДНИК!A:P,15,FALSE())</f>
        <v>U6 PL40R</v>
      </c>
      <c r="K16" s="28">
        <f>VLOOKUP(B16,ИСХОДНИК!A:P,13,FALSE())</f>
        <v>135</v>
      </c>
      <c r="L16" s="28">
        <f>VLOOKUP(B16,ИСХОДНИК!A:P,14,FALSE())</f>
        <v>162</v>
      </c>
      <c r="M16" s="212" t="str">
        <f>IF(VLOOKUP(B16,ИСХОДНИК!$A:$R,18,FALSE())=1,ИСХОДНИК!$T$2,IF(VLOOKUP(B16,ИСХОДНИК!A:R,18,FALSE())=2,ИСХОДНИК!$T$4,IF(VLOOKUP(B16,ИСХОДНИК!A:R,18,FALSE())=3,ИСХОДНИК!$T$5)))</f>
        <v>●</v>
      </c>
    </row>
    <row r="17" spans="2:14" ht="22.5" customHeight="1">
      <c r="B17" s="23" t="s">
        <v>30</v>
      </c>
      <c r="C17" s="24" t="str">
        <f>VLOOKUP(B17,ИСХОДНИК!A:P,5,FALSE())</f>
        <v>SVA 65 D STR</v>
      </c>
      <c r="D17" s="25" t="s">
        <v>24</v>
      </c>
      <c r="E17" s="26" t="str">
        <f>VLOOKUP(B17,ИСХОДНИК!A:P,11,FALSE())</f>
        <v>Под сварку встык DIN</v>
      </c>
      <c r="F17" s="25">
        <f>VLOOKUP(B17,ИСХОДНИК!A:P,7,FALSE())</f>
        <v>65</v>
      </c>
      <c r="G17" s="27" t="str">
        <f>VLOOKUP(B17,ИСХОДНИК!A:P,10,FALSE())</f>
        <v>R717, R744 и фреоны</v>
      </c>
      <c r="H17" s="27">
        <f>VLOOKUP(B17,ИСХОДНИК!A:P,8,FALSE())</f>
        <v>52</v>
      </c>
      <c r="I17" s="27" t="str">
        <f>VLOOKUP(B17,ИСХОДНИК!A:P,9,FALSE())</f>
        <v xml:space="preserve"> -60…120</v>
      </c>
      <c r="J17" s="25" t="str">
        <f>VLOOKUP(B17,ИСХОДНИК!A:P,15,FALSE())</f>
        <v>U6 PL40R</v>
      </c>
      <c r="K17" s="28">
        <f>VLOOKUP(B17,ИСХОДНИК!A:P,13,FALSE())</f>
        <v>175</v>
      </c>
      <c r="L17" s="28">
        <f>VLOOKUP(B17,ИСХОДНИК!A:P,14,FALSE())</f>
        <v>210</v>
      </c>
      <c r="M17" s="212" t="str">
        <f>IF(VLOOKUP(B17,ИСХОДНИК!$A:$R,18,FALSE())=1,ИСХОДНИК!$T$2,IF(VLOOKUP(B17,ИСХОДНИК!A:R,18,FALSE())=2,ИСХОДНИК!$T$4,IF(VLOOKUP(B17,ИСХОДНИК!A:R,18,FALSE())=3,ИСХОДНИК!$T$5)))</f>
        <v>●</v>
      </c>
    </row>
    <row r="18" spans="2:14" ht="22.5" customHeight="1">
      <c r="B18" s="23" t="s">
        <v>31</v>
      </c>
      <c r="C18" s="24" t="str">
        <f>VLOOKUP(B18,ИСХОДНИК!A:P,5,FALSE())</f>
        <v>SVA 80 D STR</v>
      </c>
      <c r="D18" s="25" t="s">
        <v>24</v>
      </c>
      <c r="E18" s="26" t="str">
        <f>VLOOKUP(B18,ИСХОДНИК!A:P,11,FALSE())</f>
        <v>Под сварку встык DIN</v>
      </c>
      <c r="F18" s="25">
        <f>VLOOKUP(B18,ИСХОДНИК!A:P,7,FALSE())</f>
        <v>80</v>
      </c>
      <c r="G18" s="27" t="str">
        <f>VLOOKUP(B18,ИСХОДНИК!A:P,10,FALSE())</f>
        <v>R717, R744 и фреоны</v>
      </c>
      <c r="H18" s="27">
        <f>VLOOKUP(B18,ИСХОДНИК!A:P,8,FALSE())</f>
        <v>52</v>
      </c>
      <c r="I18" s="27" t="str">
        <f>VLOOKUP(B18,ИСХОДНИК!A:P,9,FALSE())</f>
        <v xml:space="preserve"> -60…120</v>
      </c>
      <c r="J18" s="25" t="str">
        <f>VLOOKUP(B18,ИСХОДНИК!A:P,15,FALSE())</f>
        <v>U6 PL40R</v>
      </c>
      <c r="K18" s="28">
        <f>VLOOKUP(B18,ИСХОДНИК!A:P,13,FALSE())</f>
        <v>203</v>
      </c>
      <c r="L18" s="28">
        <f>VLOOKUP(B18,ИСХОДНИК!A:P,14,FALSE())</f>
        <v>243.6</v>
      </c>
      <c r="M18" s="212" t="str">
        <f>IF(VLOOKUP(B18,ИСХОДНИК!$A:$R,18,FALSE())=1,ИСХОДНИК!$T$2,IF(VLOOKUP(B18,ИСХОДНИК!A:R,18,FALSE())=2,ИСХОДНИК!$T$4,IF(VLOOKUP(B18,ИСХОДНИК!A:R,18,FALSE())=3,ИСХОДНИК!$T$5)))</f>
        <v>●</v>
      </c>
    </row>
    <row r="19" spans="2:14" ht="22.5" customHeight="1">
      <c r="B19" s="23" t="s">
        <v>32</v>
      </c>
      <c r="C19" s="24" t="str">
        <f>VLOOKUP(B19,ИСХОДНИК!A:P,5,FALSE())</f>
        <v>SVA 100 D STR</v>
      </c>
      <c r="D19" s="25" t="s">
        <v>24</v>
      </c>
      <c r="E19" s="26" t="str">
        <f>VLOOKUP(B19,ИСХОДНИК!A:P,11,FALSE())</f>
        <v>Под сварку встык DIN</v>
      </c>
      <c r="F19" s="25">
        <f>VLOOKUP(B19,ИСХОДНИК!A:P,7,FALSE())</f>
        <v>100</v>
      </c>
      <c r="G19" s="27" t="str">
        <f>VLOOKUP(B19,ИСХОДНИК!A:P,10,FALSE())</f>
        <v>R717, R744 и фреоны</v>
      </c>
      <c r="H19" s="27">
        <f>VLOOKUP(B19,ИСХОДНИК!A:P,8,FALSE())</f>
        <v>52</v>
      </c>
      <c r="I19" s="27" t="str">
        <f>VLOOKUP(B19,ИСХОДНИК!A:P,9,FALSE())</f>
        <v xml:space="preserve"> -60…120</v>
      </c>
      <c r="J19" s="25" t="str">
        <f>VLOOKUP(B19,ИСХОДНИК!A:P,15,FALSE())</f>
        <v>U6 PL40R</v>
      </c>
      <c r="K19" s="28">
        <f>VLOOKUP(B19,ИСХОДНИК!A:P,13,FALSE())</f>
        <v>410</v>
      </c>
      <c r="L19" s="28">
        <f>VLOOKUP(B19,ИСХОДНИК!A:P,14,FALSE())</f>
        <v>492</v>
      </c>
      <c r="M19" s="212" t="str">
        <f>IF(VLOOKUP(B19,ИСХОДНИК!$A:$R,18,FALSE())=1,ИСХОДНИК!$T$2,IF(VLOOKUP(B19,ИСХОДНИК!A:R,18,FALSE())=2,ИСХОДНИК!$T$4,IF(VLOOKUP(B19,ИСХОДНИК!A:R,18,FALSE())=3,ИСХОДНИК!$T$5)))</f>
        <v>●</v>
      </c>
    </row>
    <row r="20" spans="2:14" ht="22.5" customHeight="1">
      <c r="B20" s="23" t="s">
        <v>33</v>
      </c>
      <c r="C20" s="24" t="str">
        <f>VLOOKUP(B20,ИСХОДНИК!A:P,5,FALSE())</f>
        <v>SVA 125 D STR</v>
      </c>
      <c r="D20" s="25" t="s">
        <v>24</v>
      </c>
      <c r="E20" s="26" t="str">
        <f>VLOOKUP(B20,ИСХОДНИК!A:P,11,FALSE())</f>
        <v>Под сварку встык DIN</v>
      </c>
      <c r="F20" s="25">
        <f>VLOOKUP(B20,ИСХОДНИК!A:P,7,FALSE())</f>
        <v>125</v>
      </c>
      <c r="G20" s="27" t="str">
        <f>VLOOKUP(B20,ИСХОДНИК!A:P,10,FALSE())</f>
        <v>R717, R744 и фреоны</v>
      </c>
      <c r="H20" s="27">
        <f>VLOOKUP(B20,ИСХОДНИК!A:P,8,FALSE())</f>
        <v>52</v>
      </c>
      <c r="I20" s="27" t="str">
        <f>VLOOKUP(B20,ИСХОДНИК!A:P,9,FALSE())</f>
        <v xml:space="preserve"> -60…120</v>
      </c>
      <c r="J20" s="25" t="str">
        <f>VLOOKUP(B20,ИСХОДНИК!A:P,15,FALSE())</f>
        <v>U6 PL40R</v>
      </c>
      <c r="K20" s="28">
        <f>VLOOKUP(B20,ИСХОДНИК!A:P,13,FALSE())</f>
        <v>700</v>
      </c>
      <c r="L20" s="28">
        <f>VLOOKUP(B20,ИСХОДНИК!A:P,14,FALSE())</f>
        <v>840</v>
      </c>
      <c r="M20" s="25" t="str">
        <f>IF(VLOOKUP(B20,ИСХОДНИК!$A:$R,18,FALSE())=1,ИСХОДНИК!$T$2,IF(VLOOKUP(B20,ИСХОДНИК!A:R,18,FALSE())=2,ИСХОДНИК!$T$4,IF(VLOOKUP(B20,ИСХОДНИК!A:R,18,FALSE())=3,ИСХОДНИК!$T$5)))</f>
        <v>◑</v>
      </c>
    </row>
    <row r="21" spans="2:14" ht="22.5" customHeight="1">
      <c r="B21" s="23" t="s">
        <v>34</v>
      </c>
      <c r="C21" s="24" t="str">
        <f>VLOOKUP(B21,ИСХОДНИК!A:P,5,FALSE())</f>
        <v>SVA 150 D STR</v>
      </c>
      <c r="D21" s="25" t="s">
        <v>24</v>
      </c>
      <c r="E21" s="26" t="str">
        <f>VLOOKUP(B21,ИСХОДНИК!A:P,11,FALSE())</f>
        <v>Под сварку встык DIN</v>
      </c>
      <c r="F21" s="25">
        <f>VLOOKUP(B21,ИСХОДНИК!A:P,7,FALSE())</f>
        <v>150</v>
      </c>
      <c r="G21" s="27" t="str">
        <f>VLOOKUP(B21,ИСХОДНИК!A:P,10,FALSE())</f>
        <v>R717, R744 и фреоны</v>
      </c>
      <c r="H21" s="27">
        <f>VLOOKUP(B21,ИСХОДНИК!A:P,8,FALSE())</f>
        <v>52</v>
      </c>
      <c r="I21" s="27" t="str">
        <f>VLOOKUP(B21,ИСХОДНИК!A:P,9,FALSE())</f>
        <v xml:space="preserve"> -60…120</v>
      </c>
      <c r="J21" s="25" t="str">
        <f>VLOOKUP(B21,ИСХОДНИК!A:P,15,FALSE())</f>
        <v>U6 PL40R</v>
      </c>
      <c r="K21" s="28">
        <f>VLOOKUP(B21,ИСХОДНИК!A:P,13,FALSE())</f>
        <v>980</v>
      </c>
      <c r="L21" s="28">
        <f>VLOOKUP(B21,ИСХОДНИК!A:P,14,FALSE())</f>
        <v>1176</v>
      </c>
      <c r="M21" s="25" t="str">
        <f>IF(VLOOKUP(B21,ИСХОДНИК!$A:$R,18,FALSE())=1,ИСХОДНИК!$T$2,IF(VLOOKUP(B21,ИСХОДНИК!A:R,18,FALSE())=2,ИСХОДНИК!$T$4,IF(VLOOKUP(B21,ИСХОДНИК!A:R,18,FALSE())=3,ИСХОДНИК!$T$5)))</f>
        <v>◑</v>
      </c>
    </row>
    <row r="22" spans="2:14" ht="22.5" customHeight="1">
      <c r="B22" s="23" t="s">
        <v>35</v>
      </c>
      <c r="C22" s="24" t="str">
        <f>VLOOKUP(B22,ИСХОДНИК!A:P,5,FALSE())</f>
        <v>SVA 100 D STR</v>
      </c>
      <c r="D22" s="25" t="s">
        <v>24</v>
      </c>
      <c r="E22" s="26" t="str">
        <f>VLOOKUP(B22,ИСХОДНИК!A:P,11,FALSE())</f>
        <v>Под сварку встык DIN</v>
      </c>
      <c r="F22" s="25">
        <f>VLOOKUP(B22,ИСХОДНИК!A:P,7,FALSE())</f>
        <v>100</v>
      </c>
      <c r="G22" s="27" t="str">
        <f>VLOOKUP(B22,ИСХОДНИК!A:P,10,FALSE())</f>
        <v>R717, R744 и фреоны</v>
      </c>
      <c r="H22" s="27">
        <f>VLOOKUP(B22,ИСХОДНИК!A:P,8,FALSE())</f>
        <v>40</v>
      </c>
      <c r="I22" s="27" t="str">
        <f>VLOOKUP(B22,ИСХОДНИК!A:P,9,FALSE())</f>
        <v xml:space="preserve"> -60…120</v>
      </c>
      <c r="J22" s="25" t="str">
        <f>VLOOKUP(B22,ИСХОДНИК!A:P,15,FALSE())</f>
        <v>U6 PL40R</v>
      </c>
      <c r="K22" s="28">
        <f>VLOOKUP(B22,ИСХОДНИК!A:P,13,FALSE())</f>
        <v>350</v>
      </c>
      <c r="L22" s="28">
        <f>VLOOKUP(B22,ИСХОДНИК!A:P,14,FALSE())</f>
        <v>420</v>
      </c>
      <c r="M22" s="212" t="str">
        <f>IF(VLOOKUP(B22,ИСХОДНИК!$A:$R,18,FALSE())=1,ИСХОДНИК!$T$2,IF(VLOOKUP(B22,ИСХОДНИК!A:R,18,FALSE())=2,ИСХОДНИК!$T$4,IF(VLOOKUP(B22,ИСХОДНИК!A:R,18,FALSE())=3,ИСХОДНИК!$T$5)))</f>
        <v>●</v>
      </c>
    </row>
    <row r="23" spans="2:14" ht="22.5" customHeight="1">
      <c r="B23" s="23" t="s">
        <v>36</v>
      </c>
      <c r="C23" s="24" t="str">
        <f>VLOOKUP(B23,ИСХОДНИК!A:P,5,FALSE())</f>
        <v>SVA 125 D STR</v>
      </c>
      <c r="D23" s="25" t="s">
        <v>24</v>
      </c>
      <c r="E23" s="26" t="str">
        <f>VLOOKUP(B23,ИСХОДНИК!A:P,11,FALSE())</f>
        <v>Под сварку встык DIN</v>
      </c>
      <c r="F23" s="25">
        <f>VLOOKUP(B23,ИСХОДНИК!A:P,7,FALSE())</f>
        <v>125</v>
      </c>
      <c r="G23" s="27" t="str">
        <f>VLOOKUP(B23,ИСХОДНИК!A:P,10,FALSE())</f>
        <v>R717, R744 и фреоны</v>
      </c>
      <c r="H23" s="27">
        <f>VLOOKUP(B23,ИСХОДНИК!A:P,8,FALSE())</f>
        <v>40</v>
      </c>
      <c r="I23" s="27" t="str">
        <f>VLOOKUP(B23,ИСХОДНИК!A:P,9,FALSE())</f>
        <v xml:space="preserve"> -60…120</v>
      </c>
      <c r="J23" s="25" t="str">
        <f>VLOOKUP(B23,ИСХОДНИК!A:P,15,FALSE())</f>
        <v>U6 PL40R</v>
      </c>
      <c r="K23" s="28">
        <f>VLOOKUP(B23,ИСХОДНИК!A:P,13,FALSE())</f>
        <v>580</v>
      </c>
      <c r="L23" s="28">
        <f>VLOOKUP(B23,ИСХОДНИК!A:P,14,FALSE())</f>
        <v>696</v>
      </c>
      <c r="M23" s="25" t="str">
        <f>IF(VLOOKUP(B23,ИСХОДНИК!$A:$R,18,FALSE())=1,ИСХОДНИК!$T$2,IF(VLOOKUP(B23,ИСХОДНИК!A:R,18,FALSE())=2,ИСХОДНИК!$T$4,IF(VLOOKUP(B23,ИСХОДНИК!A:R,18,FALSE())=3,ИСХОДНИК!$T$5)))</f>
        <v>◑</v>
      </c>
    </row>
    <row r="24" spans="2:14" ht="22.5" customHeight="1">
      <c r="B24" s="23" t="s">
        <v>37</v>
      </c>
      <c r="C24" s="24" t="str">
        <f>VLOOKUP(B24,ИСХОДНИК!A:P,5,FALSE())</f>
        <v>SVA 150 D STR</v>
      </c>
      <c r="D24" s="25" t="s">
        <v>24</v>
      </c>
      <c r="E24" s="26" t="str">
        <f>VLOOKUP(B24,ИСХОДНИК!A:P,11,FALSE())</f>
        <v>Под сварку встык DIN</v>
      </c>
      <c r="F24" s="25">
        <f>VLOOKUP(B24,ИСХОДНИК!A:P,7,FALSE())</f>
        <v>150</v>
      </c>
      <c r="G24" s="27" t="str">
        <f>VLOOKUP(B24,ИСХОДНИК!A:P,10,FALSE())</f>
        <v>R717, R744 и фреоны</v>
      </c>
      <c r="H24" s="27">
        <f>VLOOKUP(B24,ИСХОДНИК!A:P,8,FALSE())</f>
        <v>40</v>
      </c>
      <c r="I24" s="27" t="str">
        <f>VLOOKUP(B24,ИСХОДНИК!A:P,9,FALSE())</f>
        <v xml:space="preserve"> -60…120</v>
      </c>
      <c r="J24" s="25" t="str">
        <f>VLOOKUP(B24,ИСХОДНИК!A:P,15,FALSE())</f>
        <v>U6 PL40R</v>
      </c>
      <c r="K24" s="28">
        <f>VLOOKUP(B24,ИСХОДНИК!A:P,13,FALSE())</f>
        <v>820</v>
      </c>
      <c r="L24" s="28">
        <f>VLOOKUP(B24,ИСХОДНИК!A:P,14,FALSE())</f>
        <v>984</v>
      </c>
      <c r="M24" s="25" t="str">
        <f>IF(VLOOKUP(B24,ИСХОДНИК!$A:$R,18,FALSE())=1,ИСХОДНИК!$T$2,IF(VLOOKUP(B24,ИСХОДНИК!A:R,18,FALSE())=2,ИСХОДНИК!$T$4,IF(VLOOKUP(B24,ИСХОДНИК!A:R,18,FALSE())=3,ИСХОДНИК!$T$5)))</f>
        <v>◑</v>
      </c>
      <c r="N24" s="32"/>
    </row>
    <row r="25" spans="2:14" ht="22.5" customHeight="1">
      <c r="B25" s="23" t="s">
        <v>38</v>
      </c>
      <c r="C25" s="24" t="str">
        <f>VLOOKUP(B25,ИСХОДНИК!A:P,5,FALSE())</f>
        <v>SVA 200 D STR</v>
      </c>
      <c r="D25" s="25" t="s">
        <v>24</v>
      </c>
      <c r="E25" s="26" t="str">
        <f>VLOOKUP(B25,ИСХОДНИК!A:P,11,FALSE())</f>
        <v>Под сварку встык DIN</v>
      </c>
      <c r="F25" s="25">
        <f>VLOOKUP(B25,ИСХОДНИК!A:P,7,FALSE())</f>
        <v>200</v>
      </c>
      <c r="G25" s="27" t="str">
        <f>VLOOKUP(B25,ИСХОДНИК!A:P,10,FALSE())</f>
        <v>R717, R744 и фреоны</v>
      </c>
      <c r="H25" s="27">
        <f>VLOOKUP(B25,ИСХОДНИК!A:P,8,FALSE())</f>
        <v>40</v>
      </c>
      <c r="I25" s="27" t="str">
        <f>VLOOKUP(B25,ИСХОДНИК!A:P,9,FALSE())</f>
        <v xml:space="preserve"> -60…120</v>
      </c>
      <c r="J25" s="25" t="str">
        <f>VLOOKUP(B25,ИСХОДНИК!A:P,15,FALSE())</f>
        <v>U6 PL40R</v>
      </c>
      <c r="K25" s="28">
        <f>VLOOKUP(B25,ИСХОДНИК!A:P,13,FALSE())</f>
        <v>1520</v>
      </c>
      <c r="L25" s="28">
        <f>VLOOKUP(B25,ИСХОДНИК!A:P,14,FALSE())</f>
        <v>1824</v>
      </c>
      <c r="M25" s="25" t="str">
        <f>IF(VLOOKUP(B25,ИСХОДНИК!$A:$R,18,FALSE())=1,ИСХОДНИК!$T$2,IF(VLOOKUP(B25,ИСХОДНИК!A:R,18,FALSE())=2,ИСХОДНИК!$T$4,IF(VLOOKUP(B25,ИСХОДНИК!A:R,18,FALSE())=3,ИСХОДНИК!$T$5)))</f>
        <v>◑</v>
      </c>
    </row>
    <row r="26" spans="2:14" ht="22.5" customHeight="1">
      <c r="B26" s="262" t="s">
        <v>39</v>
      </c>
      <c r="C26" s="262"/>
      <c r="D26" s="262"/>
      <c r="E26" s="262"/>
      <c r="F26" s="262"/>
      <c r="G26" s="262"/>
      <c r="H26" s="262"/>
      <c r="I26" s="262"/>
      <c r="J26" s="262"/>
      <c r="K26" s="262"/>
      <c r="L26" s="262"/>
      <c r="M26" s="262"/>
    </row>
    <row r="27" spans="2:14" ht="22.5" customHeight="1">
      <c r="B27" s="23" t="s">
        <v>40</v>
      </c>
      <c r="C27" s="24" t="str">
        <f>VLOOKUP(B27,ИСХОДНИК!A:P,5,FALSE())</f>
        <v>SVA 15 D ANG</v>
      </c>
      <c r="D27" s="25" t="s">
        <v>41</v>
      </c>
      <c r="E27" s="26" t="str">
        <f>VLOOKUP(B27,ИСХОДНИК!A:P,11,FALSE())</f>
        <v>Под сварку встык DIN</v>
      </c>
      <c r="F27" s="25">
        <f>VLOOKUP(B27,ИСХОДНИК!A:P,7,FALSE())</f>
        <v>15</v>
      </c>
      <c r="G27" s="27" t="str">
        <f>VLOOKUP(B27,ИСХОДНИК!A:P,10,FALSE())</f>
        <v>R717, R744 и фреоны</v>
      </c>
      <c r="H27" s="27">
        <f>VLOOKUP(B27,ИСХОДНИК!A:P,8,FALSE())</f>
        <v>52</v>
      </c>
      <c r="I27" s="27" t="str">
        <f>VLOOKUP(B27,ИСХОДНИК!A:P,9,FALSE())</f>
        <v xml:space="preserve"> -60…120</v>
      </c>
      <c r="J27" s="25" t="str">
        <f>VLOOKUP(B27,ИСХОДНИК!A:P,15,FALSE())</f>
        <v>U6 PL40R</v>
      </c>
      <c r="K27" s="28">
        <f>VLOOKUP(B27,ИСХОДНИК!A:P,13,FALSE())</f>
        <v>48</v>
      </c>
      <c r="L27" s="28">
        <f>VLOOKUP(B27,ИСХОДНИК!A:P,14,FALSE())</f>
        <v>57.599999999999994</v>
      </c>
      <c r="M27" s="29" t="str">
        <f>IF(VLOOKUP(B27,ИСХОДНИК!A:R,18,FALSE())=1,ИСХОДНИК!$T$2,IF(VLOOKUP(B27,ИСХОДНИК!A:R,18,FALSE())=2,ИСХОДНИК!$T$4,IF(VLOOKUP(B27,ИСХОДНИК!A:R,18,FALSE())=3,ИСХОДНИК!$T$5)))</f>
        <v>●</v>
      </c>
    </row>
    <row r="28" spans="2:14" ht="22.5" customHeight="1">
      <c r="B28" s="23" t="s">
        <v>43</v>
      </c>
      <c r="C28" s="33" t="str">
        <f>VLOOKUP(B28,ИСХОДНИК!A:P,5,FALSE())</f>
        <v>SVA 20 D ANG</v>
      </c>
      <c r="D28" s="25" t="s">
        <v>41</v>
      </c>
      <c r="E28" s="34" t="str">
        <f>VLOOKUP(B28,ИСХОДНИК!A:P,11,FALSE())</f>
        <v>Под сварку встык DIN</v>
      </c>
      <c r="F28" s="35">
        <f>VLOOKUP(B28,ИСХОДНИК!A:P,7,FALSE())</f>
        <v>20</v>
      </c>
      <c r="G28" s="27" t="str">
        <f>VLOOKUP(B28,ИСХОДНИК!A:P,10,FALSE())</f>
        <v>R717, R744 и фреоны</v>
      </c>
      <c r="H28" s="36">
        <f>VLOOKUP(B28,ИСХОДНИК!A:P,8,FALSE())</f>
        <v>52</v>
      </c>
      <c r="I28" s="27" t="str">
        <f>VLOOKUP(B28,ИСХОДНИК!A:P,9,FALSE())</f>
        <v xml:space="preserve"> -60…120</v>
      </c>
      <c r="J28" s="25" t="str">
        <f>VLOOKUP(B28,ИСХОДНИК!A:P,15,FALSE())</f>
        <v>U6 PL40R</v>
      </c>
      <c r="K28" s="28">
        <f>VLOOKUP(B28,ИСХОДНИК!A:P,13,FALSE())</f>
        <v>54</v>
      </c>
      <c r="L28" s="28">
        <f>VLOOKUP(B28,ИСХОДНИК!A:P,14,FALSE())</f>
        <v>64.8</v>
      </c>
      <c r="M28" s="37" t="str">
        <f>IF(VLOOKUP(B28,ИСХОДНИК!A:R,18,FALSE())=1,ИСХОДНИК!$T$2,IF(VLOOKUP(B28,ИСХОДНИК!A:R,18,FALSE())=2,ИСХОДНИК!$T$4,IF(VLOOKUP(B28,ИСХОДНИК!A:R,18,FALSE())=3,ИСХОДНИК!$T$5)))</f>
        <v>●</v>
      </c>
    </row>
    <row r="29" spans="2:14" ht="22.5" customHeight="1">
      <c r="B29" s="23" t="s">
        <v>44</v>
      </c>
      <c r="C29" s="33" t="str">
        <f>VLOOKUP(B29,ИСХОДНИК!A:P,5,FALSE())</f>
        <v>SVA 25 D ANG</v>
      </c>
      <c r="D29" s="25" t="s">
        <v>41</v>
      </c>
      <c r="E29" s="34" t="str">
        <f>VLOOKUP(B29,ИСХОДНИК!A:P,11,FALSE())</f>
        <v>Под сварку встык DIN</v>
      </c>
      <c r="F29" s="35">
        <f>VLOOKUP(B29,ИСХОДНИК!A:P,7,FALSE())</f>
        <v>25</v>
      </c>
      <c r="G29" s="27" t="str">
        <f>VLOOKUP(B29,ИСХОДНИК!A:P,10,FALSE())</f>
        <v>R717, R744 и фреоны</v>
      </c>
      <c r="H29" s="36">
        <f>VLOOKUP(B29,ИСХОДНИК!A:P,8,FALSE())</f>
        <v>52</v>
      </c>
      <c r="I29" s="27" t="str">
        <f>VLOOKUP(B29,ИСХОДНИК!A:P,9,FALSE())</f>
        <v xml:space="preserve"> -60…120</v>
      </c>
      <c r="J29" s="25" t="str">
        <f>VLOOKUP(B29,ИСХОДНИК!A:P,15,FALSE())</f>
        <v>U6 PL40R</v>
      </c>
      <c r="K29" s="28">
        <f>VLOOKUP(B29,ИСХОДНИК!A:P,13,FALSE())</f>
        <v>66</v>
      </c>
      <c r="L29" s="28">
        <f>VLOOKUP(B29,ИСХОДНИК!A:P,14,FALSE())</f>
        <v>79.2</v>
      </c>
      <c r="M29" s="37" t="str">
        <f>IF(VLOOKUP(B29,ИСХОДНИК!A:R,18,FALSE())=1,ИСХОДНИК!$T$2,IF(VLOOKUP(B29,ИСХОДНИК!A:R,18,FALSE())=2,ИСХОДНИК!$T$4,IF(VLOOKUP(B29,ИСХОДНИК!A:R,18,FALSE())=3,ИСХОДНИК!$T$5)))</f>
        <v>●</v>
      </c>
    </row>
    <row r="30" spans="2:14" ht="22.5" customHeight="1">
      <c r="B30" s="23" t="s">
        <v>45</v>
      </c>
      <c r="C30" s="33" t="str">
        <f>VLOOKUP(B30,ИСХОДНИК!A:P,5,FALSE())</f>
        <v>SVA 32 D ANG</v>
      </c>
      <c r="D30" s="25" t="s">
        <v>41</v>
      </c>
      <c r="E30" s="34" t="str">
        <f>VLOOKUP(B30,ИСХОДНИК!A:P,11,FALSE())</f>
        <v>Под сварку встык DIN</v>
      </c>
      <c r="F30" s="35">
        <f>VLOOKUP(B30,ИСХОДНИК!A:P,7,FALSE())</f>
        <v>32</v>
      </c>
      <c r="G30" s="27" t="str">
        <f>VLOOKUP(B30,ИСХОДНИК!A:P,10,FALSE())</f>
        <v>R717, R744 и фреоны</v>
      </c>
      <c r="H30" s="36">
        <f>VLOOKUP(B30,ИСХОДНИК!A:P,8,FALSE())</f>
        <v>52</v>
      </c>
      <c r="I30" s="27" t="str">
        <f>VLOOKUP(B30,ИСХОДНИК!A:P,9,FALSE())</f>
        <v xml:space="preserve"> -60…120</v>
      </c>
      <c r="J30" s="25" t="str">
        <f>VLOOKUP(B30,ИСХОДНИК!A:P,15,FALSE())</f>
        <v>U6 PL40R</v>
      </c>
      <c r="K30" s="28">
        <f>VLOOKUP(B30,ИСХОДНИК!A:P,13,FALSE())</f>
        <v>84</v>
      </c>
      <c r="L30" s="28">
        <f>VLOOKUP(B30,ИСХОДНИК!A:P,14,FALSE())</f>
        <v>100.8</v>
      </c>
      <c r="M30" s="37" t="str">
        <f>IF(VLOOKUP(B30,ИСХОДНИК!A:R,18,FALSE())=1,ИСХОДНИК!$T$2,IF(VLOOKUP(B30,ИСХОДНИК!A:R,18,FALSE())=2,ИСХОДНИК!$T$4,IF(VLOOKUP(B30,ИСХОДНИК!A:R,18,FALSE())=3,ИСХОДНИК!$T$5)))</f>
        <v>●</v>
      </c>
    </row>
    <row r="31" spans="2:14" ht="22.5" customHeight="1">
      <c r="B31" s="23" t="s">
        <v>46</v>
      </c>
      <c r="C31" s="33" t="str">
        <f>VLOOKUP(B31,ИСХОДНИК!A:P,5,FALSE())</f>
        <v>SVA 40 D ANG</v>
      </c>
      <c r="D31" s="25" t="s">
        <v>41</v>
      </c>
      <c r="E31" s="34" t="str">
        <f>VLOOKUP(B31,ИСХОДНИК!A:P,11,FALSE())</f>
        <v>Под сварку встык DIN</v>
      </c>
      <c r="F31" s="35">
        <f>VLOOKUP(B31,ИСХОДНИК!A:P,7,FALSE())</f>
        <v>40</v>
      </c>
      <c r="G31" s="27" t="str">
        <f>VLOOKUP(B31,ИСХОДНИК!A:P,10,FALSE())</f>
        <v>R717, R744 и фреоны</v>
      </c>
      <c r="H31" s="36">
        <f>VLOOKUP(B31,ИСХОДНИК!A:P,8,FALSE())</f>
        <v>52</v>
      </c>
      <c r="I31" s="27" t="str">
        <f>VLOOKUP(B31,ИСХОДНИК!A:P,9,FALSE())</f>
        <v xml:space="preserve"> -60…120</v>
      </c>
      <c r="J31" s="25" t="str">
        <f>VLOOKUP(B31,ИСХОДНИК!A:P,15,FALSE())</f>
        <v>U6 PL40R</v>
      </c>
      <c r="K31" s="28">
        <f>VLOOKUP(B31,ИСХОДНИК!A:P,13,FALSE())</f>
        <v>112</v>
      </c>
      <c r="L31" s="28">
        <f>VLOOKUP(B31,ИСХОДНИК!A:P,14,FALSE())</f>
        <v>134.4</v>
      </c>
      <c r="M31" s="37" t="str">
        <f>IF(VLOOKUP(B31,ИСХОДНИК!A:R,18,FALSE())=1,ИСХОДНИК!$T$2,IF(VLOOKUP(B31,ИСХОДНИК!A:R,18,FALSE())=2,ИСХОДНИК!$T$4,IF(VLOOKUP(B31,ИСХОДНИК!A:R,18,FALSE())=3,ИСХОДНИК!$T$5)))</f>
        <v>●</v>
      </c>
    </row>
    <row r="32" spans="2:14" ht="22.5" customHeight="1">
      <c r="B32" s="23" t="s">
        <v>47</v>
      </c>
      <c r="C32" s="33" t="str">
        <f>VLOOKUP(B32,ИСХОДНИК!A:P,5,FALSE())</f>
        <v>SVA 50 D ANG</v>
      </c>
      <c r="D32" s="25" t="s">
        <v>41</v>
      </c>
      <c r="E32" s="34" t="str">
        <f>VLOOKUP(B32,ИСХОДНИК!A:P,11,FALSE())</f>
        <v>Под сварку встык DIN</v>
      </c>
      <c r="F32" s="35">
        <f>VLOOKUP(B32,ИСХОДНИК!A:P,7,FALSE())</f>
        <v>50</v>
      </c>
      <c r="G32" s="27" t="str">
        <f>VLOOKUP(B32,ИСХОДНИК!A:P,10,FALSE())</f>
        <v>R717, R744 и фреоны</v>
      </c>
      <c r="H32" s="36">
        <f>VLOOKUP(B32,ИСХОДНИК!A:P,8,FALSE())</f>
        <v>52</v>
      </c>
      <c r="I32" s="27" t="str">
        <f>VLOOKUP(B32,ИСХОДНИК!A:P,9,FALSE())</f>
        <v xml:space="preserve"> -60…120</v>
      </c>
      <c r="J32" s="25" t="str">
        <f>VLOOKUP(B32,ИСХОДНИК!A:P,15,FALSE())</f>
        <v>U6 PL40R</v>
      </c>
      <c r="K32" s="28">
        <f>VLOOKUP(B32,ИСХОДНИК!A:P,13,FALSE())</f>
        <v>135</v>
      </c>
      <c r="L32" s="28">
        <f>VLOOKUP(B32,ИСХОДНИК!A:P,14,FALSE())</f>
        <v>162</v>
      </c>
      <c r="M32" s="37" t="str">
        <f>IF(VLOOKUP(B32,ИСХОДНИК!A:R,18,FALSE())=1,ИСХОДНИК!$T$2,IF(VLOOKUP(B32,ИСХОДНИК!A:R,18,FALSE())=2,ИСХОДНИК!$T$4,IF(VLOOKUP(B32,ИСХОДНИК!A:R,18,FALSE())=3,ИСХОДНИК!$T$5)))</f>
        <v>●</v>
      </c>
    </row>
    <row r="33" spans="2:13" ht="22.5" customHeight="1">
      <c r="B33" s="23" t="s">
        <v>48</v>
      </c>
      <c r="C33" s="33" t="str">
        <f>VLOOKUP(B33,ИСХОДНИК!A:P,5,FALSE())</f>
        <v>SVA 65 D ANG</v>
      </c>
      <c r="D33" s="25" t="s">
        <v>41</v>
      </c>
      <c r="E33" s="34" t="str">
        <f>VLOOKUP(B33,ИСХОДНИК!A:P,11,FALSE())</f>
        <v>Под сварку встык DIN</v>
      </c>
      <c r="F33" s="35">
        <f>VLOOKUP(B33,ИСХОДНИК!A:P,7,FALSE())</f>
        <v>65</v>
      </c>
      <c r="G33" s="27" t="str">
        <f>VLOOKUP(B33,ИСХОДНИК!A:P,10,FALSE())</f>
        <v>R717, R744 и фреоны</v>
      </c>
      <c r="H33" s="36">
        <f>VLOOKUP(B33,ИСХОДНИК!A:P,8,FALSE())</f>
        <v>52</v>
      </c>
      <c r="I33" s="27" t="str">
        <f>VLOOKUP(B33,ИСХОДНИК!A:P,9,FALSE())</f>
        <v xml:space="preserve"> -60…120</v>
      </c>
      <c r="J33" s="25" t="str">
        <f>VLOOKUP(B33,ИСХОДНИК!A:P,15,FALSE())</f>
        <v>U6 PL40R</v>
      </c>
      <c r="K33" s="28">
        <f>VLOOKUP(B33,ИСХОДНИК!A:P,13,FALSE())</f>
        <v>175</v>
      </c>
      <c r="L33" s="28">
        <f>VLOOKUP(B33,ИСХОДНИК!A:P,14,FALSE())</f>
        <v>210</v>
      </c>
      <c r="M33" s="37" t="str">
        <f>IF(VLOOKUP(B33,ИСХОДНИК!A:R,18,FALSE())=1,ИСХОДНИК!$T$2,IF(VLOOKUP(B33,ИСХОДНИК!A:R,18,FALSE())=2,ИСХОДНИК!$T$4,IF(VLOOKUP(B33,ИСХОДНИК!A:R,18,FALSE())=3,ИСХОДНИК!$T$5)))</f>
        <v>●</v>
      </c>
    </row>
    <row r="34" spans="2:13" ht="22.5" customHeight="1">
      <c r="B34" s="23" t="s">
        <v>49</v>
      </c>
      <c r="C34" s="33" t="str">
        <f>VLOOKUP(B34,ИСХОДНИК!A:P,5,FALSE())</f>
        <v>SVA 80 D ANG</v>
      </c>
      <c r="D34" s="25" t="s">
        <v>41</v>
      </c>
      <c r="E34" s="34" t="str">
        <f>VLOOKUP(B34,ИСХОДНИК!A:P,11,FALSE())</f>
        <v>Под сварку встык DIN</v>
      </c>
      <c r="F34" s="35">
        <f>VLOOKUP(B34,ИСХОДНИК!A:P,7,FALSE())</f>
        <v>80</v>
      </c>
      <c r="G34" s="27" t="str">
        <f>VLOOKUP(B34,ИСХОДНИК!A:P,10,FALSE())</f>
        <v>R717, R744 и фреоны</v>
      </c>
      <c r="H34" s="36">
        <f>VLOOKUP(B34,ИСХОДНИК!A:P,8,FALSE())</f>
        <v>52</v>
      </c>
      <c r="I34" s="27" t="str">
        <f>VLOOKUP(B34,ИСХОДНИК!A:P,9,FALSE())</f>
        <v xml:space="preserve"> -60…120</v>
      </c>
      <c r="J34" s="25" t="str">
        <f>VLOOKUP(B34,ИСХОДНИК!A:P,15,FALSE())</f>
        <v>U6 PL40R</v>
      </c>
      <c r="K34" s="28">
        <f>VLOOKUP(B34,ИСХОДНИК!A:P,13,FALSE())</f>
        <v>203</v>
      </c>
      <c r="L34" s="28">
        <f>VLOOKUP(B34,ИСХОДНИК!A:P,14,FALSE())</f>
        <v>243.6</v>
      </c>
      <c r="M34" s="37" t="str">
        <f>IF(VLOOKUP(B34,ИСХОДНИК!A:R,18,FALSE())=1,ИСХОДНИК!$T$2,IF(VLOOKUP(B34,ИСХОДНИК!A:R,18,FALSE())=2,ИСХОДНИК!$T$4,IF(VLOOKUP(B34,ИСХОДНИК!A:R,18,FALSE())=3,ИСХОДНИК!$T$5)))</f>
        <v>●</v>
      </c>
    </row>
    <row r="35" spans="2:13" ht="22.5" customHeight="1">
      <c r="B35" s="23" t="s">
        <v>50</v>
      </c>
      <c r="C35" s="33" t="str">
        <f>VLOOKUP(B35,ИСХОДНИК!A:P,5,FALSE())</f>
        <v>SVA 100 D ANG</v>
      </c>
      <c r="D35" s="25" t="s">
        <v>41</v>
      </c>
      <c r="E35" s="34" t="str">
        <f>VLOOKUP(B35,ИСХОДНИК!A:P,11,FALSE())</f>
        <v>Под сварку встык DIN</v>
      </c>
      <c r="F35" s="35">
        <f>VLOOKUP(B35,ИСХОДНИК!A:P,7,FALSE())</f>
        <v>100</v>
      </c>
      <c r="G35" s="27" t="str">
        <f>VLOOKUP(B35,ИСХОДНИК!A:P,10,FALSE())</f>
        <v>R717, R744 и фреоны</v>
      </c>
      <c r="H35" s="36">
        <f>VLOOKUP(B35,ИСХОДНИК!A:P,8,FALSE())</f>
        <v>52</v>
      </c>
      <c r="I35" s="27" t="str">
        <f>VLOOKUP(B35,ИСХОДНИК!A:P,9,FALSE())</f>
        <v xml:space="preserve"> -60…120</v>
      </c>
      <c r="J35" s="25" t="str">
        <f>VLOOKUP(B35,ИСХОДНИК!A:P,15,FALSE())</f>
        <v>U6 PL40R</v>
      </c>
      <c r="K35" s="28">
        <f>VLOOKUP(B35,ИСХОДНИК!A:P,13,FALSE())</f>
        <v>410</v>
      </c>
      <c r="L35" s="28">
        <f>VLOOKUP(B35,ИСХОДНИК!A:P,14,FALSE())</f>
        <v>492</v>
      </c>
      <c r="M35" s="37" t="str">
        <f>IF(VLOOKUP(B35,ИСХОДНИК!A:R,18,FALSE())=1,ИСХОДНИК!$T$2,IF(VLOOKUP(B35,ИСХОДНИК!A:R,18,FALSE())=2,ИСХОДНИК!$T$4,IF(VLOOKUP(B35,ИСХОДНИК!A:R,18,FALSE())=3,ИСХОДНИК!$T$5)))</f>
        <v>●</v>
      </c>
    </row>
    <row r="36" spans="2:13" ht="22.5" customHeight="1">
      <c r="B36" s="23" t="s">
        <v>51</v>
      </c>
      <c r="C36" s="33" t="str">
        <f>VLOOKUP(B36,ИСХОДНИК!A:P,5,FALSE())</f>
        <v>SVA 125 D ANG</v>
      </c>
      <c r="D36" s="25" t="s">
        <v>41</v>
      </c>
      <c r="E36" s="34" t="str">
        <f>VLOOKUP(B36,ИСХОДНИК!A:P,11,FALSE())</f>
        <v>Под сварку встык DIN</v>
      </c>
      <c r="F36" s="35">
        <f>VLOOKUP(B36,ИСХОДНИК!A:P,7,FALSE())</f>
        <v>125</v>
      </c>
      <c r="G36" s="27" t="str">
        <f>VLOOKUP(B36,ИСХОДНИК!A:P,10,FALSE())</f>
        <v>R717, R744 и фреоны</v>
      </c>
      <c r="H36" s="36">
        <f>VLOOKUP(B36,ИСХОДНИК!A:P,8,FALSE())</f>
        <v>52</v>
      </c>
      <c r="I36" s="27" t="str">
        <f>VLOOKUP(B36,ИСХОДНИК!A:P,9,FALSE())</f>
        <v xml:space="preserve"> -60…120</v>
      </c>
      <c r="J36" s="25" t="str">
        <f>VLOOKUP(B36,ИСХОДНИК!A:P,15,FALSE())</f>
        <v>U6 PL40R</v>
      </c>
      <c r="K36" s="28">
        <f>VLOOKUP(B36,ИСХОДНИК!A:P,13,FALSE())</f>
        <v>700</v>
      </c>
      <c r="L36" s="28">
        <f>VLOOKUP(B36,ИСХОДНИК!A:P,14,FALSE())</f>
        <v>840</v>
      </c>
      <c r="M36" s="221" t="str">
        <f>IF(VLOOKUP(B36,ИСХОДНИК!A:R,18,FALSE())=1,ИСХОДНИК!$T$2,IF(VLOOKUP(B36,ИСХОДНИК!A:R,18,FALSE())=2,ИСХОДНИК!$T$4,IF(VLOOKUP(B36,ИСХОДНИК!A:R,18,FALSE())=3,ИСХОДНИК!$T$5)))</f>
        <v>◑</v>
      </c>
    </row>
    <row r="37" spans="2:13" ht="22.5" customHeight="1">
      <c r="B37" s="23" t="s">
        <v>52</v>
      </c>
      <c r="C37" s="33" t="str">
        <f>VLOOKUP(B37,ИСХОДНИК!A:P,5,FALSE())</f>
        <v>SVA 150 D ANG</v>
      </c>
      <c r="D37" s="25" t="s">
        <v>41</v>
      </c>
      <c r="E37" s="34" t="str">
        <f>VLOOKUP(B37,ИСХОДНИК!A:P,11,FALSE())</f>
        <v>Под сварку встык DIN</v>
      </c>
      <c r="F37" s="35">
        <f>VLOOKUP(B37,ИСХОДНИК!A:P,7,FALSE())</f>
        <v>150</v>
      </c>
      <c r="G37" s="27" t="str">
        <f>VLOOKUP(B37,ИСХОДНИК!A:P,10,FALSE())</f>
        <v>R717, R744 и фреоны</v>
      </c>
      <c r="H37" s="36">
        <f>VLOOKUP(B37,ИСХОДНИК!A:P,8,FALSE())</f>
        <v>52</v>
      </c>
      <c r="I37" s="27" t="str">
        <f>VLOOKUP(B37,ИСХОДНИК!A:P,9,FALSE())</f>
        <v xml:space="preserve"> -60…120</v>
      </c>
      <c r="J37" s="25" t="str">
        <f>VLOOKUP(B37,ИСХОДНИК!A:P,15,FALSE())</f>
        <v>U6 PL40R</v>
      </c>
      <c r="K37" s="28">
        <f>VLOOKUP(B37,ИСХОДНИК!A:P,13,FALSE())</f>
        <v>980</v>
      </c>
      <c r="L37" s="28">
        <f>VLOOKUP(B37,ИСХОДНИК!A:P,14,FALSE())</f>
        <v>1176</v>
      </c>
      <c r="M37" s="221" t="str">
        <f>IF(VLOOKUP(B37,ИСХОДНИК!A:R,18,FALSE())=1,ИСХОДНИК!$T$2,IF(VLOOKUP(B37,ИСХОДНИК!A:R,18,FALSE())=2,ИСХОДНИК!$T$4,IF(VLOOKUP(B37,ИСХОДНИК!A:R,18,FALSE())=3,ИСХОДНИК!$T$5)))</f>
        <v>◑</v>
      </c>
    </row>
    <row r="38" spans="2:13" ht="22.5" customHeight="1">
      <c r="B38" s="23" t="s">
        <v>53</v>
      </c>
      <c r="C38" s="33" t="str">
        <f>VLOOKUP(B38,ИСХОДНИК!A:P,5,FALSE())</f>
        <v>SVA 100 D ANG</v>
      </c>
      <c r="D38" s="25" t="s">
        <v>41</v>
      </c>
      <c r="E38" s="34" t="str">
        <f>VLOOKUP(B38,ИСХОДНИК!A:P,11,FALSE())</f>
        <v>Под сварку встык DIN</v>
      </c>
      <c r="F38" s="35">
        <f>VLOOKUP(B38,ИСХОДНИК!A:P,7,FALSE())</f>
        <v>100</v>
      </c>
      <c r="G38" s="27" t="str">
        <f>VLOOKUP(B38,ИСХОДНИК!A:P,10,FALSE())</f>
        <v>R717, R744 и фреоны</v>
      </c>
      <c r="H38" s="36">
        <f>VLOOKUP(B38,ИСХОДНИК!A:P,8,FALSE())</f>
        <v>40</v>
      </c>
      <c r="I38" s="27" t="str">
        <f>VLOOKUP(B38,ИСХОДНИК!A:P,9,FALSE())</f>
        <v xml:space="preserve"> -60…120</v>
      </c>
      <c r="J38" s="25" t="str">
        <f>VLOOKUP(B38,ИСХОДНИК!A:P,15,FALSE())</f>
        <v>U6 PL40R</v>
      </c>
      <c r="K38" s="28">
        <f>VLOOKUP(B38,ИСХОДНИК!A:P,13,FALSE())</f>
        <v>350</v>
      </c>
      <c r="L38" s="28">
        <f>VLOOKUP(B38,ИСХОДНИК!A:P,14,FALSE())</f>
        <v>420</v>
      </c>
      <c r="M38" s="37" t="str">
        <f>IF(VLOOKUP(B38,ИСХОДНИК!A:R,18,FALSE())=1,ИСХОДНИК!$T$2,IF(VLOOKUP(B38,ИСХОДНИК!A:R,18,FALSE())=2,ИСХОДНИК!$T$4,IF(VLOOKUP(B38,ИСХОДНИК!A:R,18,FALSE())=3,ИСХОДНИК!$T$5)))</f>
        <v>●</v>
      </c>
    </row>
    <row r="39" spans="2:13" ht="22.5" customHeight="1">
      <c r="B39" s="23" t="s">
        <v>54</v>
      </c>
      <c r="C39" s="33" t="str">
        <f>VLOOKUP(B39,ИСХОДНИК!A:P,5,FALSE())</f>
        <v>SVA 125 D ANG</v>
      </c>
      <c r="D39" s="25" t="s">
        <v>41</v>
      </c>
      <c r="E39" s="34" t="str">
        <f>VLOOKUP(B39,ИСХОДНИК!A:P,11,FALSE())</f>
        <v>Под сварку встык DIN</v>
      </c>
      <c r="F39" s="35">
        <f>VLOOKUP(B39,ИСХОДНИК!A:P,7,FALSE())</f>
        <v>125</v>
      </c>
      <c r="G39" s="27" t="str">
        <f>VLOOKUP(B39,ИСХОДНИК!A:P,10,FALSE())</f>
        <v>R717, R744 и фреоны</v>
      </c>
      <c r="H39" s="36">
        <f>VLOOKUP(B39,ИСХОДНИК!A:P,8,FALSE())</f>
        <v>40</v>
      </c>
      <c r="I39" s="27" t="str">
        <f>VLOOKUP(B39,ИСХОДНИК!A:P,9,FALSE())</f>
        <v xml:space="preserve"> -60…120</v>
      </c>
      <c r="J39" s="25" t="str">
        <f>VLOOKUP(B39,ИСХОДНИК!A:P,15,FALSE())</f>
        <v>U6 PL40R</v>
      </c>
      <c r="K39" s="28">
        <f>VLOOKUP(B39,ИСХОДНИК!A:P,13,FALSE())</f>
        <v>580</v>
      </c>
      <c r="L39" s="28">
        <f>VLOOKUP(B39,ИСХОДНИК!A:P,14,FALSE())</f>
        <v>696</v>
      </c>
      <c r="M39" s="37" t="str">
        <f>IF(VLOOKUP(B39,ИСХОДНИК!A:R,18,FALSE())=1,ИСХОДНИК!$T$2,IF(VLOOKUP(B39,ИСХОДНИК!A:R,18,FALSE())=2,ИСХОДНИК!$T$4,IF(VLOOKUP(B39,ИСХОДНИК!A:R,18,FALSE())=3,ИСХОДНИК!$T$5)))</f>
        <v>●</v>
      </c>
    </row>
    <row r="40" spans="2:13" ht="22.5" customHeight="1">
      <c r="B40" s="23" t="s">
        <v>55</v>
      </c>
      <c r="C40" s="33" t="str">
        <f>VLOOKUP(B40,ИСХОДНИК!A:P,5,FALSE())</f>
        <v>SVA 150 D ANG</v>
      </c>
      <c r="D40" s="25" t="s">
        <v>41</v>
      </c>
      <c r="E40" s="34" t="str">
        <f>VLOOKUP(B40,ИСХОДНИК!A:P,11,FALSE())</f>
        <v>Под сварку встык DIN</v>
      </c>
      <c r="F40" s="35">
        <f>VLOOKUP(B40,ИСХОДНИК!A:P,7,FALSE())</f>
        <v>150</v>
      </c>
      <c r="G40" s="27" t="str">
        <f>VLOOKUP(B40,ИСХОДНИК!A:P,10,FALSE())</f>
        <v>R717, R744 и фреоны</v>
      </c>
      <c r="H40" s="36">
        <f>VLOOKUP(B40,ИСХОДНИК!A:P,8,FALSE())</f>
        <v>40</v>
      </c>
      <c r="I40" s="27" t="str">
        <f>VLOOKUP(B40,ИСХОДНИК!A:P,9,FALSE())</f>
        <v xml:space="preserve"> -60…120</v>
      </c>
      <c r="J40" s="25" t="str">
        <f>VLOOKUP(B40,ИСХОДНИК!A:P,15,FALSE())</f>
        <v>U6 PL40R</v>
      </c>
      <c r="K40" s="28">
        <f>VLOOKUP(B40,ИСХОДНИК!A:P,13,FALSE())</f>
        <v>820</v>
      </c>
      <c r="L40" s="28">
        <f>VLOOKUP(B40,ИСХОДНИК!A:P,14,FALSE())</f>
        <v>984</v>
      </c>
      <c r="M40" s="37" t="str">
        <f>IF(VLOOKUP(B40,ИСХОДНИК!A:R,18,FALSE())=1,ИСХОДНИК!$T$2,IF(VLOOKUP(B40,ИСХОДНИК!A:R,18,FALSE())=2,ИСХОДНИК!$T$4,IF(VLOOKUP(B40,ИСХОДНИК!A:R,18,FALSE())=3,ИСХОДНИК!$T$5)))</f>
        <v>●</v>
      </c>
    </row>
    <row r="41" spans="2:13" ht="22.5" customHeight="1">
      <c r="B41" s="23" t="s">
        <v>56</v>
      </c>
      <c r="C41" s="33" t="str">
        <f>VLOOKUP(B41,ИСХОДНИК!A:P,5,FALSE())</f>
        <v>SVA 200 D ANG</v>
      </c>
      <c r="D41" s="25" t="s">
        <v>41</v>
      </c>
      <c r="E41" s="34" t="str">
        <f>VLOOKUP(B41,ИСХОДНИК!A:P,11,FALSE())</f>
        <v>Под сварку встык DIN</v>
      </c>
      <c r="F41" s="35">
        <f>VLOOKUP(B41,ИСХОДНИК!A:P,7,FALSE())</f>
        <v>200</v>
      </c>
      <c r="G41" s="27" t="str">
        <f>VLOOKUP(B41,ИСХОДНИК!A:P,10,FALSE())</f>
        <v>R717, R744 и фреоны</v>
      </c>
      <c r="H41" s="36">
        <f>VLOOKUP(B41,ИСХОДНИК!A:P,8,FALSE())</f>
        <v>40</v>
      </c>
      <c r="I41" s="27" t="str">
        <f>VLOOKUP(B41,ИСХОДНИК!A:P,9,FALSE())</f>
        <v xml:space="preserve"> -60…120</v>
      </c>
      <c r="J41" s="25" t="str">
        <f>VLOOKUP(B41,ИСХОДНИК!A:P,15,FALSE())</f>
        <v>U6 PL40R</v>
      </c>
      <c r="K41" s="28">
        <f>VLOOKUP(B41,ИСХОДНИК!A:P,13,FALSE())</f>
        <v>1520</v>
      </c>
      <c r="L41" s="28">
        <f>VLOOKUP(B41,ИСХОДНИК!A:P,14,FALSE())</f>
        <v>1824</v>
      </c>
      <c r="M41" s="221" t="str">
        <f>IF(VLOOKUP(B41,ИСХОДНИК!A:R,18,FALSE())=1,ИСХОДНИК!$T$2,IF(VLOOKUP(B41,ИСХОДНИК!A:R,18,FALSE())=2,ИСХОДНИК!$T$4,IF(VLOOKUP(B41,ИСХОДНИК!A:R,18,FALSE())=3,ИСХОДНИК!$T$5)))</f>
        <v>◑</v>
      </c>
    </row>
    <row r="42" spans="2:13" ht="22.5" customHeight="1">
      <c r="B42" s="23" t="s">
        <v>57</v>
      </c>
      <c r="C42" s="33" t="str">
        <f>VLOOKUP(B42,ИСХОДНИК!A:P,5,FALSE())</f>
        <v>SVA 250 D ANG</v>
      </c>
      <c r="D42" s="25"/>
      <c r="E42" s="34" t="str">
        <f>VLOOKUP(B42,ИСХОДНИК!A:P,11,FALSE())</f>
        <v>Под сварку встык DIN</v>
      </c>
      <c r="F42" s="35">
        <f>VLOOKUP(B42,ИСХОДНИК!A:P,7,FALSE())</f>
        <v>250</v>
      </c>
      <c r="G42" s="27" t="str">
        <f>VLOOKUP(B42,ИСХОДНИК!A:P,10,FALSE())</f>
        <v>R717, R744 и фреоны</v>
      </c>
      <c r="H42" s="36">
        <f>VLOOKUP(B42,ИСХОДНИК!A:P,8,FALSE())</f>
        <v>40</v>
      </c>
      <c r="I42" s="27" t="str">
        <f>VLOOKUP(B42,ИСХОДНИК!A:P,9,FALSE())</f>
        <v xml:space="preserve"> -60…120</v>
      </c>
      <c r="J42" s="25" t="str">
        <f>VLOOKUP(B42,ИСХОДНИК!A:P,15,FALSE())</f>
        <v>PR PL40R-Project</v>
      </c>
      <c r="K42" s="28">
        <f>VLOOKUP(B42,ИСХОДНИК!A:P,13,FALSE())</f>
        <v>2570</v>
      </c>
      <c r="L42" s="28">
        <f>VLOOKUP(B42,ИСХОДНИК!A:P,14,FALSE())</f>
        <v>3084</v>
      </c>
      <c r="M42" s="221" t="str">
        <f>IF(VLOOKUP(B42,ИСХОДНИК!A:R,18,FALSE())=1,ИСХОДНИК!$T$2,IF(VLOOKUP(B42,ИСХОДНИК!A:R,18,FALSE())=2,ИСХОДНИК!$T$4,IF(VLOOKUP(B42,ИСХОДНИК!A:R,18,FALSE())=3,ИСХОДНИК!$T$5)))</f>
        <v>◑</v>
      </c>
    </row>
    <row r="43" spans="2:13" ht="23.25" customHeight="1">
      <c r="B43" s="23" t="s">
        <v>58</v>
      </c>
      <c r="C43" s="33" t="str">
        <f>VLOOKUP(B43,ИСХОДНИК!A:P,5,FALSE())</f>
        <v>SVA 300 D ANG</v>
      </c>
      <c r="D43" s="25"/>
      <c r="E43" s="34" t="str">
        <f>VLOOKUP(B43,ИСХОДНИК!A:P,11,FALSE())</f>
        <v>Под сварку встык DIN</v>
      </c>
      <c r="F43" s="35">
        <f>VLOOKUP(B43,ИСХОДНИК!A:P,7,FALSE())</f>
        <v>300</v>
      </c>
      <c r="G43" s="27" t="str">
        <f>VLOOKUP(B43,ИСХОДНИК!A:P,10,FALSE())</f>
        <v>R717, R744 и фреоны</v>
      </c>
      <c r="H43" s="36">
        <f>VLOOKUP(B43,ИСХОДНИК!A:P,8,FALSE())</f>
        <v>40</v>
      </c>
      <c r="I43" s="27" t="str">
        <f>VLOOKUP(B43,ИСХОДНИК!A:P,9,FALSE())</f>
        <v xml:space="preserve"> -60…120</v>
      </c>
      <c r="J43" s="25" t="str">
        <f>VLOOKUP(B43,ИСХОДНИК!A:P,15,FALSE())</f>
        <v>PR PL40R-Project</v>
      </c>
      <c r="K43" s="28">
        <f>VLOOKUP(B43,ИСХОДНИК!A:P,13,FALSE())</f>
        <v>4050</v>
      </c>
      <c r="L43" s="28">
        <f>VLOOKUP(B43,ИСХОДНИК!A:P,14,FALSE())</f>
        <v>4860</v>
      </c>
      <c r="M43" s="221" t="str">
        <f>IF(VLOOKUP(B43,ИСХОДНИК!A:R,18,FALSE())=1,ИСХОДНИК!$T$2,IF(VLOOKUP(B43,ИСХОДНИК!A:R,18,FALSE())=2,ИСХОДНИК!$T$4,IF(VLOOKUP(B43,ИСХОДНИК!A:R,18,FALSE())=3,ИСХОДНИК!$T$5)))</f>
        <v>◑</v>
      </c>
    </row>
    <row r="44" spans="2:13" ht="22.5" customHeight="1">
      <c r="B44" s="23" t="s">
        <v>59</v>
      </c>
      <c r="C44" s="33" t="str">
        <f>VLOOKUP(B44,ИСХОДНИК!A:P,5,FALSE())</f>
        <v>SVA 350 D ANG</v>
      </c>
      <c r="D44" s="25"/>
      <c r="E44" s="34" t="str">
        <f>VLOOKUP(B44,ИСХОДНИК!A:P,11,FALSE())</f>
        <v>Под сварку встык DIN</v>
      </c>
      <c r="F44" s="35">
        <f>VLOOKUP(B44,ИСХОДНИК!A:P,7,FALSE())</f>
        <v>350</v>
      </c>
      <c r="G44" s="27" t="str">
        <f>VLOOKUP(B44,ИСХОДНИК!A:P,10,FALSE())</f>
        <v>R717, R744 и фреоны</v>
      </c>
      <c r="H44" s="36">
        <f>VLOOKUP(B44,ИСХОДНИК!A:P,8,FALSE())</f>
        <v>40</v>
      </c>
      <c r="I44" s="27" t="str">
        <f>VLOOKUP(B44,ИСХОДНИК!A:P,9,FALSE())</f>
        <v xml:space="preserve"> -60…120</v>
      </c>
      <c r="J44" s="25" t="str">
        <f>VLOOKUP(B44,ИСХОДНИК!A:P,15,FALSE())</f>
        <v>PR PL40R-Project</v>
      </c>
      <c r="K44" s="28">
        <f>VLOOKUP(B44,ИСХОДНИК!A:P,13,FALSE())</f>
        <v>6500</v>
      </c>
      <c r="L44" s="28">
        <f>VLOOKUP(B44,ИСХОДНИК!A:P,14,FALSE())</f>
        <v>7800</v>
      </c>
      <c r="M44" s="37" t="str">
        <f>IF(VLOOKUP(B44,ИСХОДНИК!A:R,18,FALSE())=1,ИСХОДНИК!$T$2,IF(VLOOKUP(B44,ИСХОДНИК!A:R,18,FALSE())=2,ИСХОДНИК!$T$4,IF(VLOOKUP(B44,ИСХОДНИК!A:R,18,FALSE())=3,ИСХОДНИК!$T$5)))</f>
        <v>○</v>
      </c>
    </row>
  </sheetData>
  <mergeCells count="2">
    <mergeCell ref="B3:H3"/>
    <mergeCell ref="B26:M26"/>
  </mergeCells>
  <conditionalFormatting sqref="K11:L11">
    <cfRule type="containsErrors" dxfId="11" priority="2">
      <formula>ISERROR(K11)</formula>
    </cfRule>
  </conditionalFormatting>
  <conditionalFormatting sqref="K12:L25">
    <cfRule type="containsErrors" dxfId="10" priority="3">
      <formula>ISERROR(K12)</formula>
    </cfRule>
  </conditionalFormatting>
  <conditionalFormatting sqref="K27:L44">
    <cfRule type="containsErrors" dxfId="9" priority="4">
      <formula>ISERROR(K27)</formula>
    </cfRule>
  </conditionalFormatting>
  <hyperlinks>
    <hyperlink ref="B7" r:id="rId1" xr:uid="{00000000-0004-0000-0000-000000000000}"/>
    <hyperlink ref="B8" r:id="rId2" xr:uid="{A819AE43-DB8A-4351-BF97-ABE75F4F3A84}"/>
  </hyperlinks>
  <pageMargins left="0.75" right="0.75" top="1" bottom="1" header="0.511811023622047" footer="0.5"/>
  <pageSetup paperSize="9" orientation="portrait" horizontalDpi="300" verticalDpi="300" r:id="rId3"/>
  <headerFooter>
    <oddFooter>&amp;C&amp;1#&amp;"Calibri,Обычный"&amp;10&amp;K000000Classified as Business</oddFooter>
  </headerFooter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Лист9"/>
  <dimension ref="A1:N18"/>
  <sheetViews>
    <sheetView showGridLines="0" zoomScale="140" zoomScaleNormal="140" workbookViewId="0">
      <selection activeCell="C18" sqref="C12:C18"/>
    </sheetView>
  </sheetViews>
  <sheetFormatPr defaultColWidth="9.28515625" defaultRowHeight="12.75"/>
  <cols>
    <col min="1" max="1" width="2.140625" customWidth="1"/>
    <col min="2" max="2" width="15.42578125" style="1" customWidth="1"/>
    <col min="3" max="3" width="14.42578125" customWidth="1"/>
    <col min="4" max="4" width="23" customWidth="1"/>
    <col min="5" max="5" width="9.28515625" customWidth="1"/>
    <col min="6" max="6" width="20.28515625" customWidth="1"/>
    <col min="7" max="7" width="11.42578125" customWidth="1"/>
    <col min="8" max="8" width="17.42578125" customWidth="1"/>
    <col min="9" max="9" width="17.42578125" hidden="1" customWidth="1"/>
    <col min="10" max="10" width="16.85546875" bestFit="1" customWidth="1"/>
    <col min="11" max="11" width="10.42578125" customWidth="1"/>
    <col min="12" max="12" width="11.28515625" customWidth="1"/>
    <col min="13" max="13" width="4.42578125" customWidth="1"/>
  </cols>
  <sheetData>
    <row r="1" spans="1:14" ht="11.25" customHeight="1">
      <c r="A1" s="107"/>
      <c r="B1" s="108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</row>
    <row r="2" spans="1:14" ht="18" customHeight="1">
      <c r="B2" s="3" t="s">
        <v>926</v>
      </c>
      <c r="C2" s="4"/>
      <c r="D2" s="4"/>
      <c r="E2" s="4"/>
      <c r="F2" s="4"/>
      <c r="G2" s="4"/>
      <c r="H2" s="4"/>
      <c r="I2" s="4"/>
      <c r="J2" s="4"/>
      <c r="K2" s="4"/>
      <c r="L2" s="4"/>
      <c r="M2" s="6"/>
    </row>
    <row r="3" spans="1:14" ht="63.75" customHeight="1">
      <c r="B3" s="261" t="s">
        <v>925</v>
      </c>
      <c r="C3" s="261"/>
      <c r="D3" s="261"/>
      <c r="E3" s="261"/>
      <c r="F3" s="261"/>
      <c r="G3" s="261"/>
      <c r="H3" s="40"/>
      <c r="I3" s="40"/>
      <c r="J3" s="40"/>
      <c r="K3" s="40"/>
      <c r="L3" s="40"/>
      <c r="M3" s="9"/>
    </row>
    <row r="4" spans="1:14" ht="10.5" customHeight="1">
      <c r="B4" s="10" t="s">
        <v>2</v>
      </c>
      <c r="C4" s="11" t="s">
        <v>3</v>
      </c>
      <c r="D4" s="13"/>
      <c r="E4" s="14"/>
      <c r="F4" s="14"/>
      <c r="G4" s="41"/>
      <c r="H4" s="40"/>
      <c r="I4" s="40"/>
      <c r="J4" s="40"/>
      <c r="K4" s="40"/>
      <c r="L4" s="40"/>
      <c r="M4" s="9"/>
    </row>
    <row r="5" spans="1:14" ht="10.5" customHeight="1">
      <c r="B5" s="199" t="s">
        <v>4</v>
      </c>
      <c r="C5" s="11" t="s">
        <v>5</v>
      </c>
      <c r="D5" s="13"/>
      <c r="E5" s="14"/>
      <c r="F5" s="14"/>
      <c r="G5" s="41"/>
      <c r="H5" s="40"/>
      <c r="I5" s="40"/>
      <c r="J5" s="40"/>
      <c r="K5" s="40"/>
      <c r="L5" s="40"/>
      <c r="M5" s="9"/>
    </row>
    <row r="6" spans="1:14" ht="9.75" customHeight="1">
      <c r="B6" s="16" t="s">
        <v>6</v>
      </c>
      <c r="C6" s="11" t="s">
        <v>7</v>
      </c>
      <c r="D6" s="13"/>
      <c r="E6" s="14"/>
      <c r="F6" s="14"/>
      <c r="G6" s="41"/>
      <c r="H6" s="40"/>
      <c r="I6" s="40"/>
      <c r="J6" s="40"/>
      <c r="K6" s="40"/>
      <c r="L6" s="40"/>
      <c r="M6" s="9"/>
    </row>
    <row r="7" spans="1:14" ht="15" customHeight="1">
      <c r="B7" s="203" t="s">
        <v>8</v>
      </c>
      <c r="C7" s="17"/>
      <c r="D7" s="17"/>
      <c r="E7" s="15"/>
      <c r="F7" s="15"/>
      <c r="G7" s="41"/>
      <c r="H7" s="40"/>
      <c r="I7" s="40"/>
      <c r="J7" s="40"/>
      <c r="K7" s="40"/>
      <c r="L7" s="40"/>
      <c r="M7" s="9"/>
    </row>
    <row r="8" spans="1:14" ht="15" customHeight="1">
      <c r="A8" s="114"/>
      <c r="B8" s="201" t="s">
        <v>341</v>
      </c>
      <c r="C8" s="130"/>
      <c r="D8" s="131"/>
      <c r="E8" s="202"/>
      <c r="F8" s="202"/>
      <c r="G8" s="41"/>
      <c r="H8" s="40"/>
      <c r="I8" s="40"/>
      <c r="J8" s="40"/>
      <c r="K8" s="40"/>
      <c r="L8" s="40"/>
      <c r="M8" s="9"/>
    </row>
    <row r="9" spans="1:14" ht="18" customHeight="1">
      <c r="B9" s="276" t="s">
        <v>924</v>
      </c>
      <c r="C9" s="276"/>
      <c r="D9" s="276"/>
      <c r="E9" s="276"/>
      <c r="F9" s="276"/>
      <c r="G9" s="276"/>
      <c r="H9" s="276"/>
      <c r="I9" s="276"/>
      <c r="J9" s="276"/>
      <c r="K9" s="276"/>
      <c r="L9" s="276"/>
      <c r="M9" s="276"/>
    </row>
    <row r="10" spans="1:14" ht="36.75" customHeight="1">
      <c r="B10" s="21" t="s">
        <v>10</v>
      </c>
      <c r="C10" s="21" t="s">
        <v>11</v>
      </c>
      <c r="D10" s="21" t="s">
        <v>13</v>
      </c>
      <c r="E10" s="21" t="s">
        <v>14</v>
      </c>
      <c r="F10" s="21" t="s">
        <v>15</v>
      </c>
      <c r="G10" s="21" t="s">
        <v>16</v>
      </c>
      <c r="H10" s="21" t="s">
        <v>17</v>
      </c>
      <c r="I10" s="45" t="s">
        <v>246</v>
      </c>
      <c r="J10" s="45" t="s">
        <v>19</v>
      </c>
      <c r="K10" s="21" t="s">
        <v>20</v>
      </c>
      <c r="L10" s="21" t="s">
        <v>21</v>
      </c>
      <c r="M10" s="55" t="s">
        <v>22</v>
      </c>
    </row>
    <row r="11" spans="1:14" ht="25.5">
      <c r="B11" s="23" t="s">
        <v>285</v>
      </c>
      <c r="C11" s="24" t="str">
        <f>VLOOKUP(B11,ИСХОДНИК!A:P,5,FALSE())</f>
        <v>PM 20 D</v>
      </c>
      <c r="D11" s="26" t="str">
        <f>VLOOKUP(B11,ИСХОДНИК!A:P,11,FALSE())</f>
        <v>Фланец. Ответные фланцы под сварку DIN</v>
      </c>
      <c r="E11" s="25">
        <f>VLOOKUP(B11,ИСХОДНИК!A:P,7,FALSE())</f>
        <v>20</v>
      </c>
      <c r="F11" s="27" t="str">
        <f>VLOOKUP(B11,ИСХОДНИК!A:P,10,FALSE())</f>
        <v>R717 и фреоны</v>
      </c>
      <c r="G11" s="27" t="str">
        <f>VLOOKUP(B11,ИСХОДНИК!A:P,8,FALSE())</f>
        <v>28 / 30</v>
      </c>
      <c r="H11" s="36" t="str">
        <f>VLOOKUP(B11,ИСХОДНИК!A:P,9,FALSE())</f>
        <v xml:space="preserve"> -45…120</v>
      </c>
      <c r="I11" s="90" t="s">
        <v>286</v>
      </c>
      <c r="J11" s="25" t="str">
        <f>VLOOKUP(B11,ИСХОДНИК!A:P,15,FALSE())</f>
        <v>U6 PL40R</v>
      </c>
      <c r="K11" s="28">
        <f>VLOOKUP(B11,ИСХОДНИК!A:P,13,FALSE())</f>
        <v>400</v>
      </c>
      <c r="L11" s="28">
        <f>VLOOKUP(B11,ИСХОДНИК!A:P,14,FALSE())</f>
        <v>480</v>
      </c>
      <c r="M11" s="29" t="str">
        <f>IF(VLOOKUP(B11,ИСХОДНИК!A:R,18,FALSE())=1,ИСХОДНИК!$T$2,IF(VLOOKUP(B11,ИСХОДНИК!A:R,18,FALSE())=2,ИСХОДНИК!$T$4,IF(VLOOKUP(B11,ИСХОДНИК!A:R,18,FALSE())=3,ИСХОДНИК!$T$5)))</f>
        <v>●</v>
      </c>
    </row>
    <row r="12" spans="1:14" ht="25.5">
      <c r="B12" s="23" t="s">
        <v>287</v>
      </c>
      <c r="C12" s="24" t="str">
        <f>VLOOKUP(B12,ИСХОДНИК!A:P,5,FALSE())</f>
        <v>PM 25 D</v>
      </c>
      <c r="D12" s="26" t="str">
        <f>VLOOKUP(B12,ИСХОДНИК!A:P,11,FALSE())</f>
        <v>Фланец. Ответные фланцы под сварку DIN</v>
      </c>
      <c r="E12" s="25">
        <f>VLOOKUP(B12,ИСХОДНИК!A:P,7,FALSE())</f>
        <v>25</v>
      </c>
      <c r="F12" s="27" t="str">
        <f>VLOOKUP(B12,ИСХОДНИК!A:P,10,FALSE())</f>
        <v>R717 и фреоны</v>
      </c>
      <c r="G12" s="27" t="str">
        <f>VLOOKUP(B12,ИСХОДНИК!A:P,8,FALSE())</f>
        <v>28 / 30</v>
      </c>
      <c r="H12" s="36" t="str">
        <f>VLOOKUP(B12,ИСХОДНИК!A:P,9,FALSE())</f>
        <v xml:space="preserve"> -45…120</v>
      </c>
      <c r="I12" s="90" t="s">
        <v>286</v>
      </c>
      <c r="J12" s="25" t="str">
        <f>VLOOKUP(B12,ИСХОДНИК!A:P,15,FALSE())</f>
        <v>U6 PL40R</v>
      </c>
      <c r="K12" s="28">
        <f>VLOOKUP(B12,ИСХОДНИК!A:P,13,FALSE())</f>
        <v>550</v>
      </c>
      <c r="L12" s="28">
        <f>VLOOKUP(B12,ИСХОДНИК!A:P,14,FALSE())</f>
        <v>660</v>
      </c>
      <c r="M12" s="29" t="str">
        <f>IF(VLOOKUP(B12,ИСХОДНИК!A:R,18,FALSE())=1,ИСХОДНИК!$T$2,IF(VLOOKUP(B12,ИСХОДНИК!A:R,18,FALSE())=2,ИСХОДНИК!$T$4,IF(VLOOKUP(B12,ИСХОДНИК!A:R,18,FALSE())=3,ИСХОДНИК!$T$5)))</f>
        <v>●</v>
      </c>
    </row>
    <row r="13" spans="1:14" ht="25.5">
      <c r="B13" s="23" t="s">
        <v>288</v>
      </c>
      <c r="C13" s="24" t="str">
        <f>VLOOKUP(B13,ИСХОДНИК!A:P,5,FALSE())</f>
        <v>PM 32 D</v>
      </c>
      <c r="D13" s="26" t="str">
        <f>VLOOKUP(B13,ИСХОДНИК!A:P,11,FALSE())</f>
        <v>Фланец. Ответные фланцы под сварку DIN</v>
      </c>
      <c r="E13" s="25">
        <f>VLOOKUP(B13,ИСХОДНИК!A:P,7,FALSE())</f>
        <v>32</v>
      </c>
      <c r="F13" s="27" t="str">
        <f>VLOOKUP(B13,ИСХОДНИК!A:P,10,FALSE())</f>
        <v>R717 и фреоны</v>
      </c>
      <c r="G13" s="27" t="str">
        <f>VLOOKUP(B13,ИСХОДНИК!A:P,8,FALSE())</f>
        <v>28 / 30</v>
      </c>
      <c r="H13" s="36" t="str">
        <f>VLOOKUP(B13,ИСХОДНИК!A:P,9,FALSE())</f>
        <v xml:space="preserve"> -45…120</v>
      </c>
      <c r="I13" s="90" t="s">
        <v>286</v>
      </c>
      <c r="J13" s="25" t="str">
        <f>VLOOKUP(B13,ИСХОДНИК!A:P,15,FALSE())</f>
        <v>U6 PL40R</v>
      </c>
      <c r="K13" s="28">
        <f>VLOOKUP(B13,ИСХОДНИК!A:P,13,FALSE())</f>
        <v>680</v>
      </c>
      <c r="L13" s="28">
        <f>VLOOKUP(B13,ИСХОДНИК!A:P,14,FALSE())</f>
        <v>816</v>
      </c>
      <c r="M13" s="29" t="str">
        <f>IF(VLOOKUP(B13,ИСХОДНИК!A:R,18,FALSE())=1,ИСХОДНИК!$T$2,IF(VLOOKUP(B13,ИСХОДНИК!A:R,18,FALSE())=2,ИСХОДНИК!$T$4,IF(VLOOKUP(B13,ИСХОДНИК!A:R,18,FALSE())=3,ИСХОДНИК!$T$5)))</f>
        <v>●</v>
      </c>
    </row>
    <row r="14" spans="1:14" ht="25.5">
      <c r="B14" s="23" t="s">
        <v>289</v>
      </c>
      <c r="C14" s="24" t="str">
        <f>VLOOKUP(B14,ИСХОДНИК!A:P,5,FALSE())</f>
        <v>PM 40 D</v>
      </c>
      <c r="D14" s="26" t="str">
        <f>VLOOKUP(B14,ИСХОДНИК!A:P,11,FALSE())</f>
        <v>Фланец. Ответные фланцы под сварку DIN</v>
      </c>
      <c r="E14" s="25">
        <f>VLOOKUP(B14,ИСХОДНИК!A:P,7,FALSE())</f>
        <v>40</v>
      </c>
      <c r="F14" s="27" t="str">
        <f>VLOOKUP(B14,ИСХОДНИК!A:P,10,FALSE())</f>
        <v>R717 и фреоны</v>
      </c>
      <c r="G14" s="27" t="str">
        <f>VLOOKUP(B14,ИСХОДНИК!A:P,8,FALSE())</f>
        <v>28 / 30</v>
      </c>
      <c r="H14" s="36" t="str">
        <f>VLOOKUP(B14,ИСХОДНИК!A:P,9,FALSE())</f>
        <v xml:space="preserve"> -45…120</v>
      </c>
      <c r="I14" s="90" t="s">
        <v>286</v>
      </c>
      <c r="J14" s="25" t="str">
        <f>VLOOKUP(B14,ИСХОДНИК!A:P,15,FALSE())</f>
        <v>U6 PL40R</v>
      </c>
      <c r="K14" s="28">
        <f>VLOOKUP(B14,ИСХОДНИК!A:P,13,FALSE())</f>
        <v>780</v>
      </c>
      <c r="L14" s="28">
        <f>VLOOKUP(B14,ИСХОДНИК!A:P,14,FALSE())</f>
        <v>936</v>
      </c>
      <c r="M14" s="29" t="str">
        <f>IF(VLOOKUP(B14,ИСХОДНИК!A:R,18,FALSE())=1,ИСХОДНИК!$T$2,IF(VLOOKUP(B14,ИСХОДНИК!A:R,18,FALSE())=2,ИСХОДНИК!$T$4,IF(VLOOKUP(B14,ИСХОДНИК!A:R,18,FALSE())=3,ИСХОДНИК!$T$5)))</f>
        <v>●</v>
      </c>
    </row>
    <row r="15" spans="1:14" ht="25.5">
      <c r="B15" s="23" t="s">
        <v>290</v>
      </c>
      <c r="C15" s="24" t="str">
        <f>VLOOKUP(B15,ИСХОДНИК!A:P,5,FALSE())</f>
        <v>PM 50 D</v>
      </c>
      <c r="D15" s="26" t="str">
        <f>VLOOKUP(B15,ИСХОДНИК!A:P,11,FALSE())</f>
        <v>Фланец. Ответные фланцы под сварку DIN</v>
      </c>
      <c r="E15" s="25">
        <f>VLOOKUP(B15,ИСХОДНИК!A:P,7,FALSE())</f>
        <v>50</v>
      </c>
      <c r="F15" s="27" t="str">
        <f>VLOOKUP(B15,ИСХОДНИК!A:P,10,FALSE())</f>
        <v>R717 и фреоны</v>
      </c>
      <c r="G15" s="27" t="str">
        <f>VLOOKUP(B15,ИСХОДНИК!A:P,8,FALSE())</f>
        <v>28 / 30</v>
      </c>
      <c r="H15" s="36" t="str">
        <f>VLOOKUP(B15,ИСХОДНИК!A:P,9,FALSE())</f>
        <v xml:space="preserve"> -45…120</v>
      </c>
      <c r="I15" s="90" t="s">
        <v>286</v>
      </c>
      <c r="J15" s="25" t="str">
        <f>VLOOKUP(B15,ИСХОДНИК!A:P,15,FALSE())</f>
        <v>U6 PL40R</v>
      </c>
      <c r="K15" s="28">
        <f>VLOOKUP(B15,ИСХОДНИК!A:P,13,FALSE())</f>
        <v>910</v>
      </c>
      <c r="L15" s="28">
        <f>VLOOKUP(B15,ИСХОДНИК!A:P,14,FALSE())</f>
        <v>1092</v>
      </c>
      <c r="M15" s="29" t="str">
        <f>IF(VLOOKUP(B15,ИСХОДНИК!A:R,18,FALSE())=1,ИСХОДНИК!$T$2,IF(VLOOKUP(B15,ИСХОДНИК!A:R,18,FALSE())=2,ИСХОДНИК!$T$4,IF(VLOOKUP(B15,ИСХОДНИК!A:R,18,FALSE())=3,ИСХОДНИК!$T$5)))</f>
        <v>●</v>
      </c>
    </row>
    <row r="16" spans="1:14" ht="25.5">
      <c r="B16" s="23" t="s">
        <v>291</v>
      </c>
      <c r="C16" s="24" t="str">
        <f>VLOOKUP(B16,ИСХОДНИК!A:P,5,FALSE())</f>
        <v>PM 65 D</v>
      </c>
      <c r="D16" s="26" t="str">
        <f>VLOOKUP(B16,ИСХОДНИК!A:P,11,FALSE())</f>
        <v>Фланец. Ответные фланцы под сварку DIN</v>
      </c>
      <c r="E16" s="25">
        <f>VLOOKUP(B16,ИСХОДНИК!A:P,7,FALSE())</f>
        <v>65</v>
      </c>
      <c r="F16" s="27" t="str">
        <f>VLOOKUP(B16,ИСХОДНИК!A:P,10,FALSE())</f>
        <v>R717 и фреоны</v>
      </c>
      <c r="G16" s="27" t="str">
        <f>VLOOKUP(B16,ИСХОДНИК!A:P,8,FALSE())</f>
        <v>28 / 30</v>
      </c>
      <c r="H16" s="36" t="str">
        <f>VLOOKUP(B16,ИСХОДНИК!A:P,9,FALSE())</f>
        <v xml:space="preserve"> -45…120</v>
      </c>
      <c r="I16" s="90" t="s">
        <v>286</v>
      </c>
      <c r="J16" s="25" t="str">
        <f>VLOOKUP(B16,ИСХОДНИК!A:P,15,FALSE())</f>
        <v>U6 PL40R</v>
      </c>
      <c r="K16" s="28">
        <f>VLOOKUP(B16,ИСХОДНИК!A:P,13,FALSE())</f>
        <v>1150</v>
      </c>
      <c r="L16" s="28">
        <f>VLOOKUP(B16,ИСХОДНИК!A:P,14,FALSE())</f>
        <v>1380</v>
      </c>
      <c r="M16" s="29" t="str">
        <f>IF(VLOOKUP(B16,ИСХОДНИК!A:R,18,FALSE())=1,ИСХОДНИК!$T$2,IF(VLOOKUP(B16,ИСХОДНИК!A:R,18,FALSE())=2,ИСХОДНИК!$T$4,IF(VLOOKUP(B16,ИСХОДНИК!A:R,18,FALSE())=3,ИСХОДНИК!$T$5)))</f>
        <v>●</v>
      </c>
    </row>
    <row r="17" spans="2:13" ht="25.5">
      <c r="B17" s="23" t="s">
        <v>292</v>
      </c>
      <c r="C17" s="24" t="str">
        <f>VLOOKUP(B17,ИСХОДНИК!A:P,5,FALSE())</f>
        <v>PM 80 D</v>
      </c>
      <c r="D17" s="26" t="str">
        <f>VLOOKUP(B17,ИСХОДНИК!A:P,11,FALSE())</f>
        <v>Фланец. Ответные фланцы под сварку DIN</v>
      </c>
      <c r="E17" s="25">
        <f>VLOOKUP(B17,ИСХОДНИК!A:P,7,FALSE())</f>
        <v>80</v>
      </c>
      <c r="F17" s="27" t="str">
        <f>VLOOKUP(B17,ИСХОДНИК!A:P,10,FALSE())</f>
        <v>R717 и фреоны</v>
      </c>
      <c r="G17" s="27" t="str">
        <f>VLOOKUP(B17,ИСХОДНИК!A:P,8,FALSE())</f>
        <v>28 / 30</v>
      </c>
      <c r="H17" s="36" t="str">
        <f>VLOOKUP(B17,ИСХОДНИК!A:P,9,FALSE())</f>
        <v xml:space="preserve"> -45…120</v>
      </c>
      <c r="I17" s="90" t="s">
        <v>286</v>
      </c>
      <c r="J17" s="25" t="str">
        <f>VLOOKUP(B17,ИСХОДНИК!A:P,15,FALSE())</f>
        <v>U6 PL40R</v>
      </c>
      <c r="K17" s="28">
        <f>VLOOKUP(B17,ИСХОДНИК!A:P,13,FALSE())</f>
        <v>1620</v>
      </c>
      <c r="L17" s="28">
        <f>VLOOKUP(B17,ИСХОДНИК!A:P,14,FALSE())</f>
        <v>1944</v>
      </c>
      <c r="M17" s="31" t="str">
        <f>IF(VLOOKUP(B17,ИСХОДНИК!A:R,18,FALSE())=1,ИСХОДНИК!$T$2,IF(VLOOKUP(B17,ИСХОДНИК!A:R,18,FALSE())=2,ИСХОДНИК!$T$4,IF(VLOOKUP(B17,ИСХОДНИК!A:R,18,FALSE())=3,ИСХОДНИК!$T$5)))</f>
        <v>◑</v>
      </c>
    </row>
    <row r="18" spans="2:13" ht="25.5">
      <c r="B18" s="23" t="s">
        <v>293</v>
      </c>
      <c r="C18" s="24" t="str">
        <f>VLOOKUP(B18,ИСХОДНИК!A:P,5,FALSE())</f>
        <v>PM 100 D</v>
      </c>
      <c r="D18" s="26" t="str">
        <f>VLOOKUP(B18,ИСХОДНИК!A:P,11,FALSE())</f>
        <v>Фланец. Ответные фланцы под сварку DIN</v>
      </c>
      <c r="E18" s="25">
        <f>VLOOKUP(B18,ИСХОДНИК!A:P,7,FALSE())</f>
        <v>100</v>
      </c>
      <c r="F18" s="27" t="str">
        <f>VLOOKUP(B18,ИСХОДНИК!A:P,10,FALSE())</f>
        <v>R717 и фреоны</v>
      </c>
      <c r="G18" s="27" t="str">
        <f>VLOOKUP(B18,ИСХОДНИК!A:P,8,FALSE())</f>
        <v>28 / 30</v>
      </c>
      <c r="H18" s="36" t="str">
        <f>VLOOKUP(B18,ИСХОДНИК!A:P,9,FALSE())</f>
        <v xml:space="preserve"> -45…120</v>
      </c>
      <c r="I18" s="90" t="s">
        <v>286</v>
      </c>
      <c r="J18" s="25" t="str">
        <f>VLOOKUP(B18,ИСХОДНИК!A:P,15,FALSE())</f>
        <v>U6 PL40R</v>
      </c>
      <c r="K18" s="28">
        <f>VLOOKUP(B18,ИСХОДНИК!A:P,13,FALSE())</f>
        <v>2350</v>
      </c>
      <c r="L18" s="28">
        <f>VLOOKUP(B18,ИСХОДНИК!A:P,14,FALSE())</f>
        <v>2820</v>
      </c>
      <c r="M18" s="31" t="str">
        <f>IF(VLOOKUP(B18,ИСХОДНИК!A:R,18,FALSE())=1,ИСХОДНИК!$T$2,IF(VLOOKUP(B18,ИСХОДНИК!A:R,18,FALSE())=2,ИСХОДНИК!$T$4,IF(VLOOKUP(B18,ИСХОДНИК!A:R,18,FALSE())=3,ИСХОДНИК!$T$5)))</f>
        <v>◑</v>
      </c>
    </row>
  </sheetData>
  <mergeCells count="2">
    <mergeCell ref="B3:G3"/>
    <mergeCell ref="B9:M9"/>
  </mergeCells>
  <hyperlinks>
    <hyperlink ref="B7" r:id="rId1" xr:uid="{339569CA-6759-4D5F-8316-39BB11715D4E}"/>
    <hyperlink ref="B8" r:id="rId2" xr:uid="{C8A89630-2128-473E-BAB5-DA3B117E2501}"/>
  </hyperlinks>
  <pageMargins left="0.75" right="0.75" top="1" bottom="1" header="0.511811023622047" footer="0.5"/>
  <pageSetup paperSize="9" orientation="portrait" horizontalDpi="300" verticalDpi="300"/>
  <headerFooter>
    <oddFooter>&amp;C&amp;1#&amp;"Calibri,Обычный"&amp;10&amp;K000000Classified as Business</oddFooter>
  </headerFooter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0198E-9837-4C8F-8BC8-532CAA2248A4}">
  <dimension ref="A1:P24"/>
  <sheetViews>
    <sheetView showGridLines="0" zoomScale="140" zoomScaleNormal="140" workbookViewId="0">
      <selection activeCell="B8" sqref="B8"/>
    </sheetView>
  </sheetViews>
  <sheetFormatPr defaultColWidth="9.28515625" defaultRowHeight="12.75"/>
  <cols>
    <col min="1" max="1" width="2.28515625" customWidth="1"/>
    <col min="2" max="2" width="15.5703125" style="1" customWidth="1"/>
    <col min="3" max="3" width="14.42578125" customWidth="1"/>
    <col min="4" max="4" width="25" customWidth="1"/>
    <col min="5" max="5" width="9.28515625" customWidth="1"/>
    <col min="6" max="6" width="29.140625" customWidth="1"/>
    <col min="7" max="7" width="11.140625" customWidth="1"/>
    <col min="8" max="8" width="17.42578125" customWidth="1"/>
    <col min="9" max="9" width="16.85546875" bestFit="1" customWidth="1"/>
    <col min="10" max="10" width="10.42578125" customWidth="1"/>
    <col min="11" max="11" width="11.28515625" customWidth="1"/>
    <col min="12" max="12" width="4" customWidth="1"/>
  </cols>
  <sheetData>
    <row r="1" spans="1:16" ht="11.25" customHeight="1"/>
    <row r="2" spans="1:16" ht="18" customHeight="1">
      <c r="B2" s="3" t="s">
        <v>267</v>
      </c>
      <c r="C2" s="4"/>
      <c r="D2" s="4"/>
      <c r="E2" s="4"/>
      <c r="F2" s="4"/>
      <c r="G2" s="4"/>
      <c r="H2" s="4"/>
      <c r="I2" s="4"/>
      <c r="J2" s="4"/>
      <c r="K2" s="4"/>
      <c r="L2" s="6"/>
    </row>
    <row r="3" spans="1:16" ht="51.75" customHeight="1">
      <c r="B3" s="261" t="s">
        <v>1109</v>
      </c>
      <c r="C3" s="261"/>
      <c r="D3" s="261"/>
      <c r="E3" s="261"/>
      <c r="F3" s="261"/>
      <c r="G3" s="261"/>
      <c r="H3" s="40"/>
      <c r="I3" s="40"/>
      <c r="J3" s="40"/>
      <c r="K3" s="40"/>
      <c r="L3" s="9"/>
    </row>
    <row r="4" spans="1:16" ht="10.5" customHeight="1">
      <c r="B4" s="10" t="s">
        <v>2</v>
      </c>
      <c r="C4" s="11" t="s">
        <v>3</v>
      </c>
      <c r="D4" s="13"/>
      <c r="E4" s="14"/>
      <c r="F4" s="14"/>
      <c r="G4" s="54"/>
      <c r="H4" s="40"/>
      <c r="I4" s="40"/>
      <c r="J4" s="40"/>
      <c r="K4" s="40"/>
      <c r="L4" s="9"/>
    </row>
    <row r="5" spans="1:16" ht="10.5" customHeight="1">
      <c r="B5" s="199" t="s">
        <v>4</v>
      </c>
      <c r="C5" s="11" t="s">
        <v>5</v>
      </c>
      <c r="D5" s="13"/>
      <c r="E5" s="14"/>
      <c r="F5" s="14"/>
      <c r="G5" s="54"/>
      <c r="H5" s="40"/>
      <c r="I5" s="40"/>
      <c r="J5" s="40"/>
      <c r="K5" s="40"/>
      <c r="L5" s="9"/>
    </row>
    <row r="6" spans="1:16" ht="11.25" customHeight="1">
      <c r="B6" s="16" t="s">
        <v>6</v>
      </c>
      <c r="C6" s="11" t="s">
        <v>7</v>
      </c>
      <c r="D6" s="13"/>
      <c r="E6" s="14"/>
      <c r="F6" s="14"/>
      <c r="G6" s="54"/>
      <c r="H6" s="40"/>
      <c r="I6" s="40"/>
      <c r="J6" s="40"/>
      <c r="K6" s="40"/>
      <c r="L6" s="9"/>
    </row>
    <row r="7" spans="1:16" ht="15" customHeight="1">
      <c r="B7" s="203" t="s">
        <v>8</v>
      </c>
      <c r="C7" s="17"/>
      <c r="D7" s="17"/>
      <c r="E7" s="15"/>
      <c r="F7" s="15"/>
      <c r="G7" s="54"/>
      <c r="H7" s="40"/>
      <c r="I7" s="40"/>
      <c r="J7" s="40"/>
      <c r="K7" s="40"/>
      <c r="L7" s="9"/>
    </row>
    <row r="8" spans="1:16" ht="15" customHeight="1">
      <c r="A8" s="114"/>
      <c r="B8" s="201" t="s">
        <v>341</v>
      </c>
      <c r="C8" s="130"/>
      <c r="D8" s="131"/>
      <c r="E8" s="202"/>
      <c r="F8" s="202"/>
      <c r="G8" s="54"/>
      <c r="H8" s="40"/>
      <c r="I8" s="40"/>
      <c r="J8" s="40"/>
      <c r="K8" s="40"/>
      <c r="L8" s="9"/>
    </row>
    <row r="9" spans="1:16" ht="10.5" customHeight="1">
      <c r="B9" s="101"/>
      <c r="C9" s="102"/>
      <c r="D9" s="102"/>
      <c r="E9" s="102"/>
      <c r="F9" s="102"/>
      <c r="G9" s="102"/>
      <c r="H9" s="102"/>
      <c r="I9" s="102"/>
      <c r="J9" s="102"/>
      <c r="K9" s="102"/>
      <c r="L9" s="86"/>
    </row>
    <row r="10" spans="1:16" ht="35.25">
      <c r="B10" s="232" t="s">
        <v>10</v>
      </c>
      <c r="C10" s="232" t="s">
        <v>11</v>
      </c>
      <c r="D10" s="232" t="s">
        <v>13</v>
      </c>
      <c r="E10" s="232" t="s">
        <v>14</v>
      </c>
      <c r="F10" s="232" t="s">
        <v>15</v>
      </c>
      <c r="G10" s="232" t="s">
        <v>16</v>
      </c>
      <c r="H10" s="232" t="s">
        <v>17</v>
      </c>
      <c r="I10" s="232" t="s">
        <v>19</v>
      </c>
      <c r="J10" s="232" t="s">
        <v>20</v>
      </c>
      <c r="K10" s="232" t="s">
        <v>21</v>
      </c>
      <c r="L10" s="55" t="s">
        <v>22</v>
      </c>
      <c r="P10" s="103"/>
    </row>
    <row r="11" spans="1:16" ht="27" customHeight="1">
      <c r="B11" s="236" t="s">
        <v>971</v>
      </c>
      <c r="C11" s="33" t="str">
        <f>VLOOKUP(B11,ИСХОДНИК!A:P,5,FALSE())</f>
        <v>ICLX-R 32</v>
      </c>
      <c r="D11" s="26" t="str">
        <f>VLOOKUP(B11,ИСХОДНИК!A:P,11,FALSE())</f>
        <v>Под сварку встык DIN</v>
      </c>
      <c r="E11" s="239">
        <f>VLOOKUP(B11,ИСХОДНИК!A:P,7,FALSE())</f>
        <v>32</v>
      </c>
      <c r="F11" s="27" t="str">
        <f>VLOOKUP(B11,ИСХОДНИК!A:P,10,FALSE())</f>
        <v>R717, R744 и фреоны</v>
      </c>
      <c r="G11" s="27">
        <f>VLOOKUP(B11,ИСХОДНИК!A:P,8,FALSE())</f>
        <v>52</v>
      </c>
      <c r="H11" s="36" t="str">
        <f>VLOOKUP(B11,ИСХОДНИК!A:P,9,FALSE())</f>
        <v xml:space="preserve"> -50…120</v>
      </c>
      <c r="I11" s="239" t="str">
        <f>VLOOKUP(B11,ИСХОДНИК!A:P,15,FALSE())</f>
        <v>PR PL40R-Project</v>
      </c>
      <c r="J11" s="28">
        <f>VLOOKUP(B11,ИСХОДНИК!A:P,13,FALSE())</f>
        <v>2000</v>
      </c>
      <c r="K11" s="28">
        <f>VLOOKUP(B11,ИСХОДНИК!A:P,14,FALSE())</f>
        <v>2400</v>
      </c>
      <c r="L11" s="250" t="str">
        <f>IF(VLOOKUP(B11,ИСХОДНИК!A:R,18,FALSE())=1,ИСХОДНИК!$T$2,IF(VLOOKUP(B11,ИСХОДНИК!A:R,18,FALSE())=2,ИСХОДНИК!$T$4,IF(VLOOKUP(B11,ИСХОДНИК!A:R,18,FALSE())=3,ИСХОДНИК!$T$5)))</f>
        <v>◑</v>
      </c>
    </row>
    <row r="12" spans="1:16" ht="27" customHeight="1">
      <c r="B12" s="23" t="s">
        <v>972</v>
      </c>
      <c r="C12" s="33" t="str">
        <f>VLOOKUP(B12,ИСХОДНИК!A:P,5,FALSE())</f>
        <v>ICLX-R 40</v>
      </c>
      <c r="D12" s="26" t="str">
        <f>VLOOKUP(B12,ИСХОДНИК!A:P,11,FALSE())</f>
        <v>Под сварку встык DIN</v>
      </c>
      <c r="E12" s="239">
        <f>VLOOKUP(B12,ИСХОДНИК!A:P,7,FALSE())</f>
        <v>40</v>
      </c>
      <c r="F12" s="27" t="str">
        <f>VLOOKUP(B12,ИСХОДНИК!A:P,10,FALSE())</f>
        <v>R717, R744 и фреоны</v>
      </c>
      <c r="G12" s="27">
        <f>VLOOKUP(B12,ИСХОДНИК!A:P,8,FALSE())</f>
        <v>52</v>
      </c>
      <c r="H12" s="36" t="str">
        <f>VLOOKUP(B12,ИСХОДНИК!A:P,9,FALSE())</f>
        <v xml:space="preserve"> -50…120</v>
      </c>
      <c r="I12" s="239" t="str">
        <f>VLOOKUP(B12,ИСХОДНИК!A:P,15,FALSE())</f>
        <v>PR PL40R-Project</v>
      </c>
      <c r="J12" s="28">
        <f>VLOOKUP(B12,ИСХОДНИК!A:P,13,FALSE())</f>
        <v>2050</v>
      </c>
      <c r="K12" s="28">
        <f>VLOOKUP(B12,ИСХОДНИК!A:P,14,FALSE())</f>
        <v>2460</v>
      </c>
      <c r="L12" s="250" t="str">
        <f>IF(VLOOKUP(B12,ИСХОДНИК!A:R,18,FALSE())=1,ИСХОДНИК!$T$2,IF(VLOOKUP(B12,ИСХОДНИК!A:R,18,FALSE())=2,ИСХОДНИК!$T$4,IF(VLOOKUP(B12,ИСХОДНИК!A:R,18,FALSE())=3,ИСХОДНИК!$T$5)))</f>
        <v>◑</v>
      </c>
    </row>
    <row r="13" spans="1:16" ht="27" customHeight="1">
      <c r="B13" s="23" t="s">
        <v>973</v>
      </c>
      <c r="C13" s="33" t="str">
        <f>VLOOKUP(B13,ИСХОДНИК!A:P,5,FALSE())</f>
        <v>ICLX-R 50</v>
      </c>
      <c r="D13" s="26" t="str">
        <f>VLOOKUP(B13,ИСХОДНИК!A:P,11,FALSE())</f>
        <v>Под сварку встык DIN</v>
      </c>
      <c r="E13" s="239">
        <f>VLOOKUP(B13,ИСХОДНИК!A:P,7,FALSE())</f>
        <v>50</v>
      </c>
      <c r="F13" s="27" t="str">
        <f>VLOOKUP(B13,ИСХОДНИК!A:P,10,FALSE())</f>
        <v>R717, R744 и фреоны</v>
      </c>
      <c r="G13" s="27">
        <f>VLOOKUP(B13,ИСХОДНИК!A:P,8,FALSE())</f>
        <v>52</v>
      </c>
      <c r="H13" s="36" t="str">
        <f>VLOOKUP(B13,ИСХОДНИК!A:P,9,FALSE())</f>
        <v xml:space="preserve"> -50…120</v>
      </c>
      <c r="I13" s="239" t="str">
        <f>VLOOKUP(B13,ИСХОДНИК!A:P,15,FALSE())</f>
        <v>PR PL40R-Project</v>
      </c>
      <c r="J13" s="28">
        <f>VLOOKUP(B13,ИСХОДНИК!A:P,13,FALSE())</f>
        <v>2200</v>
      </c>
      <c r="K13" s="28">
        <f>VLOOKUP(B13,ИСХОДНИК!A:P,14,FALSE())</f>
        <v>2640</v>
      </c>
      <c r="L13" s="250" t="str">
        <f>IF(VLOOKUP(B13,ИСХОДНИК!A:R,18,FALSE())=1,ИСХОДНИК!$T$2,IF(VLOOKUP(B13,ИСХОДНИК!A:R,18,FALSE())=2,ИСХОДНИК!$T$4,IF(VLOOKUP(B13,ИСХОДНИК!A:R,18,FALSE())=3,ИСХОДНИК!$T$5)))</f>
        <v>◑</v>
      </c>
    </row>
    <row r="14" spans="1:16" ht="27" customHeight="1">
      <c r="B14" s="23" t="s">
        <v>974</v>
      </c>
      <c r="C14" s="33" t="str">
        <f>VLOOKUP(B14,ИСХОДНИК!A:P,5,FALSE())</f>
        <v>ICLX-R 65</v>
      </c>
      <c r="D14" s="26" t="str">
        <f>VLOOKUP(B14,ИСХОДНИК!A:P,11,FALSE())</f>
        <v>Под сварку встык DIN</v>
      </c>
      <c r="E14" s="239">
        <f>VLOOKUP(B14,ИСХОДНИК!A:P,7,FALSE())</f>
        <v>65</v>
      </c>
      <c r="F14" s="27" t="str">
        <f>VLOOKUP(B14,ИСХОДНИК!A:P,10,FALSE())</f>
        <v>R717, R744 и фреоны</v>
      </c>
      <c r="G14" s="27">
        <f>VLOOKUP(B14,ИСХОДНИК!A:P,8,FALSE())</f>
        <v>52</v>
      </c>
      <c r="H14" s="36" t="str">
        <f>VLOOKUP(B14,ИСХОДНИК!A:P,9,FALSE())</f>
        <v xml:space="preserve"> -50…120</v>
      </c>
      <c r="I14" s="239" t="str">
        <f>VLOOKUP(B14,ИСХОДНИК!A:P,15,FALSE())</f>
        <v>PR PL40R-Project</v>
      </c>
      <c r="J14" s="28">
        <f>VLOOKUP(B14,ИСХОДНИК!A:P,13,FALSE())</f>
        <v>2750</v>
      </c>
      <c r="K14" s="28">
        <f>VLOOKUP(B14,ИСХОДНИК!A:P,14,FALSE())</f>
        <v>3300</v>
      </c>
      <c r="L14" s="233" t="str">
        <f>IF(VLOOKUP(B14,ИСХОДНИК!A:R,18,FALSE())=1,ИСХОДНИК!$T$2,IF(VLOOKUP(B14,ИСХОДНИК!A:R,18,FALSE())=2,ИСХОДНИК!$T$4,IF(VLOOKUP(B14,ИСХОДНИК!A:R,18,FALSE())=3,ИСХОДНИК!$T$5)))</f>
        <v>●</v>
      </c>
    </row>
    <row r="15" spans="1:16" ht="27" customHeight="1">
      <c r="B15" s="23" t="s">
        <v>975</v>
      </c>
      <c r="C15" s="33" t="str">
        <f>VLOOKUP(B15,ИСХОДНИК!A:P,5,FALSE())</f>
        <v>ICLX-R 80</v>
      </c>
      <c r="D15" s="26" t="str">
        <f>VLOOKUP(B15,ИСХОДНИК!A:P,11,FALSE())</f>
        <v>Под сварку встык DIN</v>
      </c>
      <c r="E15" s="239">
        <f>VLOOKUP(B15,ИСХОДНИК!A:P,7,FALSE())</f>
        <v>80</v>
      </c>
      <c r="F15" s="27" t="str">
        <f>VLOOKUP(B15,ИСХОДНИК!A:P,10,FALSE())</f>
        <v>R717, R744 и фреоны</v>
      </c>
      <c r="G15" s="27">
        <f>VLOOKUP(B15,ИСХОДНИК!A:P,8,FALSE())</f>
        <v>52</v>
      </c>
      <c r="H15" s="36" t="str">
        <f>VLOOKUP(B15,ИСХОДНИК!A:P,9,FALSE())</f>
        <v xml:space="preserve"> -50…120</v>
      </c>
      <c r="I15" s="239" t="str">
        <f>VLOOKUP(B15,ИСХОДНИК!A:P,15,FALSE())</f>
        <v>PR PL40R-Project</v>
      </c>
      <c r="J15" s="28">
        <f>VLOOKUP(B15,ИСХОДНИК!A:P,13,FALSE())</f>
        <v>3500</v>
      </c>
      <c r="K15" s="28">
        <f>VLOOKUP(B15,ИСХОДНИК!A:P,14,FALSE())</f>
        <v>4200</v>
      </c>
      <c r="L15" s="233" t="str">
        <f>IF(VLOOKUP(B15,ИСХОДНИК!A:R,18,FALSE())=1,ИСХОДНИК!$T$2,IF(VLOOKUP(B15,ИСХОДНИК!A:R,18,FALSE())=2,ИСХОДНИК!$T$4,IF(VLOOKUP(B15,ИСХОДНИК!A:R,18,FALSE())=3,ИСХОДНИК!$T$5)))</f>
        <v>●</v>
      </c>
    </row>
    <row r="16" spans="1:16" ht="27" customHeight="1">
      <c r="B16" s="23" t="s">
        <v>976</v>
      </c>
      <c r="C16" s="237" t="str">
        <f>VLOOKUP(B16,ИСХОДНИК!A:P,5,FALSE())</f>
        <v>ICLX-R 100</v>
      </c>
      <c r="D16" s="26" t="str">
        <f>VLOOKUP(B16,ИСХОДНИК!A:P,11,FALSE())</f>
        <v>Под сварку встык DIN</v>
      </c>
      <c r="E16" s="25">
        <f>VLOOKUP(B16,ИСХОДНИК!A:P,7,FALSE())</f>
        <v>100</v>
      </c>
      <c r="F16" s="27" t="str">
        <f>VLOOKUP(B16,ИСХОДНИК!A:P,10,FALSE())</f>
        <v>R717, R744 и фреоны</v>
      </c>
      <c r="G16" s="27">
        <f>VLOOKUP(B16,ИСХОДНИК!A:P,8,FALSE())</f>
        <v>52</v>
      </c>
      <c r="H16" s="27" t="str">
        <f>VLOOKUP(B16,ИСХОДНИК!A:P,9,FALSE())</f>
        <v xml:space="preserve"> -50…120</v>
      </c>
      <c r="I16" s="25" t="str">
        <f>VLOOKUP(B16,ИСХОДНИК!A:P,15,FALSE())</f>
        <v>PR PL40R-Project</v>
      </c>
      <c r="J16" s="28">
        <f>VLOOKUP(B16,ИСХОДНИК!A:P,13,FALSE())</f>
        <v>4900</v>
      </c>
      <c r="K16" s="28">
        <f>VLOOKUP(B16,ИСХОДНИК!A:P,14,FALSE())</f>
        <v>5880</v>
      </c>
      <c r="L16" s="235" t="str">
        <f>IF(VLOOKUP(B16,ИСХОДНИК!A:R,18,FALSE())=1,ИСХОДНИК!$T$2,IF(VLOOKUP(B16,ИСХОДНИК!A:R,18,FALSE())=2,ИСХОДНИК!$T$4,IF(VLOOKUP(B16,ИСХОДНИК!A:R,18,FALSE())=3,ИСХОДНИК!$T$5)))</f>
        <v>●</v>
      </c>
    </row>
    <row r="17" spans="2:12" ht="27" customHeight="1">
      <c r="B17" s="23" t="s">
        <v>1110</v>
      </c>
      <c r="C17" s="237" t="str">
        <f>VLOOKUP(B17,ИСХОДНИК!A:P,5,FALSE())</f>
        <v>ICLX-R 125</v>
      </c>
      <c r="D17" s="26" t="str">
        <f>VLOOKUP(B17,ИСХОДНИК!A:P,11,FALSE())</f>
        <v>Под сварку встык DIN</v>
      </c>
      <c r="E17" s="239">
        <f>VLOOKUP(B17,ИСХОДНИК!A:P,7,FALSE())</f>
        <v>125</v>
      </c>
      <c r="F17" s="27" t="str">
        <f>VLOOKUP(B17,ИСХОДНИК!A:P,10,FALSE())</f>
        <v>R717, R744 и фреоны</v>
      </c>
      <c r="G17" s="27">
        <f>VLOOKUP(B17,ИСХОДНИК!A:P,8,FALSE())</f>
        <v>52</v>
      </c>
      <c r="H17" s="36" t="str">
        <f>VLOOKUP(B17,ИСХОДНИК!A:P,9,FALSE())</f>
        <v xml:space="preserve"> -50…120</v>
      </c>
      <c r="I17" s="239" t="str">
        <f>VLOOKUP(B17,ИСХОДНИК!A:P,15,FALSE())</f>
        <v>PR PL40R-Project</v>
      </c>
      <c r="J17" s="28">
        <f>VLOOKUP(B17,ИСХОДНИК!A:P,13,FALSE())</f>
        <v>6700</v>
      </c>
      <c r="K17" s="28">
        <f>VLOOKUP(B17,ИСХОДНИК!A:P,14,FALSE())</f>
        <v>8040</v>
      </c>
      <c r="L17" s="233" t="str">
        <f>IF(VLOOKUP(B17,ИСХОДНИК!A:R,18,FALSE())=1,ИСХОДНИК!$T$2,IF(VLOOKUP(B17,ИСХОДНИК!A:R,18,FALSE())=2,ИСХОДНИК!$T$4,IF(VLOOKUP(B17,ИСХОДНИК!A:R,18,FALSE())=3,ИСХОДНИК!$T$5)))</f>
        <v>●</v>
      </c>
    </row>
    <row r="18" spans="2:12" ht="27" customHeight="1">
      <c r="B18" s="23" t="s">
        <v>1111</v>
      </c>
      <c r="C18" s="237" t="str">
        <f>VLOOKUP(B18,ИСХОДНИК!A:P,5,FALSE())</f>
        <v>ICLX-R 150</v>
      </c>
      <c r="D18" s="26" t="str">
        <f>VLOOKUP(B18,ИСХОДНИК!A:P,11,FALSE())</f>
        <v>Под сварку встык DIN</v>
      </c>
      <c r="E18" s="25">
        <f>VLOOKUP(B18,ИСХОДНИК!A:P,7,FALSE())</f>
        <v>150</v>
      </c>
      <c r="F18" s="27" t="str">
        <f>VLOOKUP(B18,ИСХОДНИК!A:P,10,FALSE())</f>
        <v>R717, R744 и фреоны</v>
      </c>
      <c r="G18" s="27">
        <f>VLOOKUP(B18,ИСХОДНИК!A:P,8,FALSE())</f>
        <v>52</v>
      </c>
      <c r="H18" s="27" t="str">
        <f>VLOOKUP(B18,ИСХОДНИК!A:P,9,FALSE())</f>
        <v xml:space="preserve"> -50…120</v>
      </c>
      <c r="I18" s="25" t="str">
        <f>VLOOKUP(B18,ИСХОДНИК!A:P,15,FALSE())</f>
        <v>PR PL40R-Project</v>
      </c>
      <c r="J18" s="28">
        <f>VLOOKUP(B18,ИСХОДНИК!A:P,13,FALSE())</f>
        <v>9900</v>
      </c>
      <c r="K18" s="28">
        <f>VLOOKUP(B18,ИСХОДНИК!A:P,14,FALSE())</f>
        <v>11880</v>
      </c>
      <c r="L18" s="115" t="str">
        <f>IF(VLOOKUP(B18,ИСХОДНИК!A:R,18,FALSE())=1,ИСХОДНИК!$T$2,IF(VLOOKUP(B18,ИСХОДНИК!A:R,18,FALSE())=2,ИСХОДНИК!$T$4,IF(VLOOKUP(B18,ИСХОДНИК!A:R,18,FALSE())=3,ИСХОДНИК!$T$5)))</f>
        <v>○</v>
      </c>
    </row>
    <row r="19" spans="2:12" ht="20.25" customHeight="1">
      <c r="B19" s="105" t="s">
        <v>276</v>
      </c>
    </row>
    <row r="20" spans="2:12">
      <c r="B20" s="277" t="s">
        <v>1125</v>
      </c>
      <c r="C20" s="277"/>
      <c r="D20" s="277"/>
      <c r="E20" s="277"/>
      <c r="F20" s="277"/>
      <c r="G20" s="106" t="s">
        <v>278</v>
      </c>
    </row>
    <row r="21" spans="2:12">
      <c r="B21" s="277" t="s">
        <v>279</v>
      </c>
      <c r="C21" s="277"/>
      <c r="D21" s="277"/>
      <c r="E21" s="277"/>
      <c r="F21" s="277"/>
      <c r="G21" s="106" t="s">
        <v>283</v>
      </c>
    </row>
    <row r="22" spans="2:12">
      <c r="B22" s="277" t="s">
        <v>1126</v>
      </c>
      <c r="C22" s="277"/>
      <c r="D22" s="277"/>
      <c r="E22" s="277"/>
      <c r="F22" s="277"/>
      <c r="G22" s="106" t="s">
        <v>283</v>
      </c>
    </row>
    <row r="23" spans="2:12">
      <c r="B23" s="277" t="s">
        <v>281</v>
      </c>
      <c r="C23" s="277"/>
      <c r="D23" s="277"/>
      <c r="E23" s="277"/>
      <c r="F23" s="277"/>
      <c r="G23" s="106" t="s">
        <v>280</v>
      </c>
    </row>
    <row r="24" spans="2:12">
      <c r="B24" s="277" t="s">
        <v>282</v>
      </c>
      <c r="C24" s="277"/>
      <c r="D24" s="277"/>
      <c r="E24" s="277"/>
      <c r="F24" s="277"/>
      <c r="G24" s="106" t="s">
        <v>283</v>
      </c>
    </row>
  </sheetData>
  <mergeCells count="6">
    <mergeCell ref="B24:F24"/>
    <mergeCell ref="B22:F22"/>
    <mergeCell ref="B3:G3"/>
    <mergeCell ref="B20:F20"/>
    <mergeCell ref="B21:F21"/>
    <mergeCell ref="B23:F23"/>
  </mergeCells>
  <hyperlinks>
    <hyperlink ref="B7" r:id="rId1" xr:uid="{DAC78228-4D88-4350-9384-D051CDC24910}"/>
    <hyperlink ref="B8" r:id="rId2" xr:uid="{67CA896B-73C6-4ED7-831D-226B4A8AD7F4}"/>
  </hyperlinks>
  <pageMargins left="0.75" right="0.75" top="1" bottom="1" header="0.511811023622047" footer="0.5"/>
  <pageSetup paperSize="9" orientation="portrait" horizontalDpi="300" verticalDpi="300"/>
  <headerFooter>
    <oddFooter>&amp;C&amp;1#&amp;"Calibri,Обычный"&amp;10&amp;K000000Classified as Business</oddFooter>
  </headerFooter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Лист8"/>
  <dimension ref="A1:P23"/>
  <sheetViews>
    <sheetView showGridLines="0" zoomScale="140" zoomScaleNormal="140" workbookViewId="0">
      <selection activeCell="I11" sqref="F11:I16"/>
    </sheetView>
  </sheetViews>
  <sheetFormatPr defaultColWidth="9.28515625" defaultRowHeight="12.75"/>
  <cols>
    <col min="1" max="1" width="2.28515625" customWidth="1"/>
    <col min="2" max="2" width="15.5703125" style="1" customWidth="1"/>
    <col min="3" max="3" width="14.42578125" customWidth="1"/>
    <col min="4" max="4" width="25" customWidth="1"/>
    <col min="5" max="5" width="9.28515625" customWidth="1"/>
    <col min="6" max="6" width="20.42578125" customWidth="1"/>
    <col min="7" max="7" width="11.140625" customWidth="1"/>
    <col min="8" max="8" width="17.42578125" customWidth="1"/>
    <col min="9" max="9" width="16.85546875" bestFit="1" customWidth="1"/>
    <col min="10" max="10" width="10.42578125" customWidth="1"/>
    <col min="11" max="11" width="11.28515625" customWidth="1"/>
    <col min="12" max="12" width="4" customWidth="1"/>
  </cols>
  <sheetData>
    <row r="1" spans="1:16" ht="11.25" customHeight="1"/>
    <row r="2" spans="1:16" ht="18" customHeight="1">
      <c r="B2" s="3" t="s">
        <v>267</v>
      </c>
      <c r="C2" s="4"/>
      <c r="D2" s="4"/>
      <c r="E2" s="4"/>
      <c r="F2" s="4"/>
      <c r="G2" s="4"/>
      <c r="H2" s="4"/>
      <c r="I2" s="4"/>
      <c r="J2" s="4"/>
      <c r="K2" s="4"/>
      <c r="L2" s="6"/>
    </row>
    <row r="3" spans="1:16" ht="51.75" customHeight="1">
      <c r="B3" s="261" t="s">
        <v>268</v>
      </c>
      <c r="C3" s="261"/>
      <c r="D3" s="261"/>
      <c r="E3" s="261"/>
      <c r="F3" s="261"/>
      <c r="G3" s="261"/>
      <c r="H3" s="40"/>
      <c r="I3" s="40"/>
      <c r="J3" s="40"/>
      <c r="K3" s="40"/>
      <c r="L3" s="9"/>
    </row>
    <row r="4" spans="1:16" ht="10.5" customHeight="1">
      <c r="B4" s="10" t="s">
        <v>2</v>
      </c>
      <c r="C4" s="11" t="s">
        <v>3</v>
      </c>
      <c r="D4" s="13"/>
      <c r="E4" s="14"/>
      <c r="F4" s="14"/>
      <c r="G4" s="54"/>
      <c r="H4" s="40"/>
      <c r="I4" s="40"/>
      <c r="J4" s="40"/>
      <c r="K4" s="40"/>
      <c r="L4" s="9"/>
    </row>
    <row r="5" spans="1:16" ht="10.5" customHeight="1">
      <c r="B5" s="199" t="s">
        <v>4</v>
      </c>
      <c r="C5" s="11" t="s">
        <v>5</v>
      </c>
      <c r="D5" s="13"/>
      <c r="E5" s="14"/>
      <c r="F5" s="14"/>
      <c r="G5" s="54"/>
      <c r="H5" s="40"/>
      <c r="I5" s="40"/>
      <c r="J5" s="40"/>
      <c r="K5" s="40"/>
      <c r="L5" s="9"/>
    </row>
    <row r="6" spans="1:16" ht="11.25" customHeight="1">
      <c r="B6" s="16" t="s">
        <v>6</v>
      </c>
      <c r="C6" s="11" t="s">
        <v>7</v>
      </c>
      <c r="D6" s="13"/>
      <c r="E6" s="14"/>
      <c r="F6" s="14"/>
      <c r="G6" s="54"/>
      <c r="H6" s="40"/>
      <c r="I6" s="40"/>
      <c r="J6" s="40"/>
      <c r="K6" s="40"/>
      <c r="L6" s="9"/>
    </row>
    <row r="7" spans="1:16" ht="15" customHeight="1">
      <c r="B7" s="203" t="s">
        <v>8</v>
      </c>
      <c r="C7" s="17"/>
      <c r="D7" s="17"/>
      <c r="E7" s="15"/>
      <c r="F7" s="15"/>
      <c r="G7" s="54"/>
      <c r="H7" s="40"/>
      <c r="I7" s="40"/>
      <c r="J7" s="40"/>
      <c r="K7" s="40"/>
      <c r="L7" s="9"/>
    </row>
    <row r="8" spans="1:16" ht="15" customHeight="1">
      <c r="A8" s="114"/>
      <c r="B8" s="201" t="s">
        <v>341</v>
      </c>
      <c r="C8" s="130"/>
      <c r="D8" s="131"/>
      <c r="E8" s="202"/>
      <c r="F8" s="202"/>
      <c r="G8" s="54"/>
      <c r="H8" s="40"/>
      <c r="I8" s="40"/>
      <c r="J8" s="40"/>
      <c r="K8" s="40"/>
      <c r="L8" s="9"/>
    </row>
    <row r="9" spans="1:16" ht="10.5" customHeight="1">
      <c r="B9" s="101"/>
      <c r="C9" s="102"/>
      <c r="D9" s="102"/>
      <c r="E9" s="102"/>
      <c r="F9" s="102"/>
      <c r="G9" s="102"/>
      <c r="H9" s="102"/>
      <c r="I9" s="102"/>
      <c r="J9" s="102"/>
      <c r="K9" s="102"/>
      <c r="L9" s="86"/>
    </row>
    <row r="10" spans="1:16" ht="35.25">
      <c r="B10" s="21" t="s">
        <v>10</v>
      </c>
      <c r="C10" s="21" t="s">
        <v>11</v>
      </c>
      <c r="D10" s="21" t="s">
        <v>13</v>
      </c>
      <c r="E10" s="21" t="s">
        <v>14</v>
      </c>
      <c r="F10" s="21" t="s">
        <v>15</v>
      </c>
      <c r="G10" s="21" t="s">
        <v>16</v>
      </c>
      <c r="H10" s="21" t="s">
        <v>17</v>
      </c>
      <c r="I10" s="45" t="s">
        <v>19</v>
      </c>
      <c r="J10" s="21" t="s">
        <v>20</v>
      </c>
      <c r="K10" s="21" t="s">
        <v>21</v>
      </c>
      <c r="L10" s="55" t="s">
        <v>22</v>
      </c>
      <c r="P10" s="103"/>
    </row>
    <row r="11" spans="1:16" ht="27" customHeight="1">
      <c r="B11" s="56" t="s">
        <v>269</v>
      </c>
      <c r="C11" s="33" t="str">
        <f>VLOOKUP(B11,ИСХОДНИК!A:P,5,FALSE())</f>
        <v>PMLX 32</v>
      </c>
      <c r="D11" s="26" t="str">
        <f>VLOOKUP(B11,ИСХОДНИК!A:P,11,FALSE())</f>
        <v>Фланец. Ответные фланцы под сварку DIN</v>
      </c>
      <c r="E11" s="35">
        <f>VLOOKUP(B11,ИСХОДНИК!A:P,7,FALSE())</f>
        <v>32</v>
      </c>
      <c r="F11" s="27" t="str">
        <f>VLOOKUP(B11,ИСХОДНИК!A:P,10,FALSE())</f>
        <v>R717 и фреоны</v>
      </c>
      <c r="G11" s="27" t="str">
        <f>VLOOKUP(B11,ИСХОДНИК!A:P,8,FALSE())</f>
        <v>28 / 30</v>
      </c>
      <c r="H11" s="36" t="str">
        <f>VLOOKUP(B11,ИСХОДНИК!A:P,9,FALSE())</f>
        <v xml:space="preserve"> -45…120</v>
      </c>
      <c r="I11" s="35" t="str">
        <f>VLOOKUP(B11,ИСХОДНИК!A:P,15,FALSE())</f>
        <v>PR PL40R-Project</v>
      </c>
      <c r="J11" s="28">
        <f>VLOOKUP(B11,ИСХОДНИК!A:P,13,FALSE())</f>
        <v>1550</v>
      </c>
      <c r="K11" s="28">
        <f>VLOOKUP(B11,ИСХОДНИК!A:P,14,FALSE())</f>
        <v>1860</v>
      </c>
      <c r="L11" s="38" t="str">
        <f>IF(VLOOKUP(B11,ИСХОДНИК!A:R,18,FALSE())=1,ИСХОДНИК!$T$2,IF(VLOOKUP(B11,ИСХОДНИК!A:R,18,FALSE())=2,ИСХОДНИК!$T$4,IF(VLOOKUP(B11,ИСХОДНИК!A:R,18,FALSE())=3,ИСХОДНИК!$T$5)))</f>
        <v>◑</v>
      </c>
    </row>
    <row r="12" spans="1:16" ht="27" customHeight="1">
      <c r="B12" s="23" t="s">
        <v>270</v>
      </c>
      <c r="C12" s="33" t="str">
        <f>VLOOKUP(B12,ИСХОДНИК!A:P,5,FALSE())</f>
        <v>PMLX 40</v>
      </c>
      <c r="D12" s="26" t="str">
        <f>VLOOKUP(B12,ИСХОДНИК!A:P,11,FALSE())</f>
        <v>Фланец. Ответные фланцы под сварку DIN</v>
      </c>
      <c r="E12" s="35">
        <f>VLOOKUP(B12,ИСХОДНИК!A:P,7,FALSE())</f>
        <v>40</v>
      </c>
      <c r="F12" s="27" t="str">
        <f>VLOOKUP(B12,ИСХОДНИК!A:P,10,FALSE())</f>
        <v>R717 и фреоны</v>
      </c>
      <c r="G12" s="27" t="str">
        <f>VLOOKUP(B12,ИСХОДНИК!A:P,8,FALSE())</f>
        <v>28 / 30</v>
      </c>
      <c r="H12" s="36" t="str">
        <f>VLOOKUP(B12,ИСХОДНИК!A:P,9,FALSE())</f>
        <v xml:space="preserve"> -45…120</v>
      </c>
      <c r="I12" s="35" t="str">
        <f>VLOOKUP(B12,ИСХОДНИК!A:P,15,FALSE())</f>
        <v>PR PL40R-Project</v>
      </c>
      <c r="J12" s="28">
        <f>VLOOKUP(B12,ИСХОДНИК!A:P,13,FALSE())</f>
        <v>1600</v>
      </c>
      <c r="K12" s="28">
        <f>VLOOKUP(B12,ИСХОДНИК!A:P,14,FALSE())</f>
        <v>1920</v>
      </c>
      <c r="L12" s="38" t="str">
        <f>IF(VLOOKUP(B12,ИСХОДНИК!A:R,18,FALSE())=1,ИСХОДНИК!$T$2,IF(VLOOKUP(B12,ИСХОДНИК!A:R,18,FALSE())=2,ИСХОДНИК!$T$4,IF(VLOOKUP(B12,ИСХОДНИК!A:R,18,FALSE())=3,ИСХОДНИК!$T$5)))</f>
        <v>◑</v>
      </c>
    </row>
    <row r="13" spans="1:16" ht="27" customHeight="1">
      <c r="B13" s="23" t="s">
        <v>271</v>
      </c>
      <c r="C13" s="33" t="str">
        <f>VLOOKUP(B13,ИСХОДНИК!A:P,5,FALSE())</f>
        <v>PMLX 50</v>
      </c>
      <c r="D13" s="26" t="str">
        <f>VLOOKUP(B13,ИСХОДНИК!A:P,11,FALSE())</f>
        <v>Фланец. Ответные фланцы под сварку DIN</v>
      </c>
      <c r="E13" s="35">
        <f>VLOOKUP(B13,ИСХОДНИК!A:P,7,FALSE())</f>
        <v>50</v>
      </c>
      <c r="F13" s="27" t="str">
        <f>VLOOKUP(B13,ИСХОДНИК!A:P,10,FALSE())</f>
        <v>R717 и фреоны</v>
      </c>
      <c r="G13" s="27" t="str">
        <f>VLOOKUP(B13,ИСХОДНИК!A:P,8,FALSE())</f>
        <v>28 / 30</v>
      </c>
      <c r="H13" s="36" t="str">
        <f>VLOOKUP(B13,ИСХОДНИК!A:P,9,FALSE())</f>
        <v xml:space="preserve"> -45…120</v>
      </c>
      <c r="I13" s="35" t="str">
        <f>VLOOKUP(B13,ИСХОДНИК!A:P,15,FALSE())</f>
        <v>PR PL40R-Project</v>
      </c>
      <c r="J13" s="28">
        <f>VLOOKUP(B13,ИСХОДНИК!A:P,13,FALSE())</f>
        <v>1700</v>
      </c>
      <c r="K13" s="28">
        <f>VLOOKUP(B13,ИСХОДНИК!A:P,14,FALSE())</f>
        <v>2040</v>
      </c>
      <c r="L13" s="37" t="str">
        <f>IF(VLOOKUP(B13,ИСХОДНИК!A:R,18,FALSE())=1,ИСХОДНИК!$T$2,IF(VLOOKUP(B13,ИСХОДНИК!A:R,18,FALSE())=2,ИСХОДНИК!$T$4,IF(VLOOKUP(B13,ИСХОДНИК!A:R,18,FALSE())=3,ИСХОДНИК!$T$5)))</f>
        <v>●</v>
      </c>
    </row>
    <row r="14" spans="1:16" ht="27" customHeight="1">
      <c r="B14" s="23" t="s">
        <v>272</v>
      </c>
      <c r="C14" s="33" t="str">
        <f>VLOOKUP(B14,ИСХОДНИК!A:P,5,FALSE())</f>
        <v>PMLX 65</v>
      </c>
      <c r="D14" s="26" t="str">
        <f>VLOOKUP(B14,ИСХОДНИК!A:P,11,FALSE())</f>
        <v>Фланец. Ответные фланцы под сварку DIN</v>
      </c>
      <c r="E14" s="35">
        <f>VLOOKUP(B14,ИСХОДНИК!A:P,7,FALSE())</f>
        <v>65</v>
      </c>
      <c r="F14" s="27" t="str">
        <f>VLOOKUP(B14,ИСХОДНИК!A:P,10,FALSE())</f>
        <v>R717 и фреоны</v>
      </c>
      <c r="G14" s="27" t="str">
        <f>VLOOKUP(B14,ИСХОДНИК!A:P,8,FALSE())</f>
        <v>28 / 30</v>
      </c>
      <c r="H14" s="36" t="str">
        <f>VLOOKUP(B14,ИСХОДНИК!A:P,9,FALSE())</f>
        <v xml:space="preserve"> -45…120</v>
      </c>
      <c r="I14" s="35" t="str">
        <f>VLOOKUP(B14,ИСХОДНИК!A:P,15,FALSE())</f>
        <v>PR PL40R-Project</v>
      </c>
      <c r="J14" s="28">
        <f>VLOOKUP(B14,ИСХОДНИК!A:P,13,FALSE())</f>
        <v>1990</v>
      </c>
      <c r="K14" s="28">
        <f>VLOOKUP(B14,ИСХОДНИК!A:P,14,FALSE())</f>
        <v>2388</v>
      </c>
      <c r="L14" s="37" t="str">
        <f>IF(VLOOKUP(B14,ИСХОДНИК!A:R,18,FALSE())=1,ИСХОДНИК!$T$2,IF(VLOOKUP(B14,ИСХОДНИК!A:R,18,FALSE())=2,ИСХОДНИК!$T$4,IF(VLOOKUP(B14,ИСХОДНИК!A:R,18,FALSE())=3,ИСХОДНИК!$T$5)))</f>
        <v>●</v>
      </c>
    </row>
    <row r="15" spans="1:16" ht="27" customHeight="1">
      <c r="B15" s="23" t="s">
        <v>273</v>
      </c>
      <c r="C15" s="33" t="str">
        <f>VLOOKUP(B15,ИСХОДНИК!A:P,5,FALSE())</f>
        <v>PMLX 80</v>
      </c>
      <c r="D15" s="26" t="str">
        <f>VLOOKUP(B15,ИСХОДНИК!A:P,11,FALSE())</f>
        <v>Фланец. Ответные фланцы под сварку DIN</v>
      </c>
      <c r="E15" s="35">
        <f>VLOOKUP(B15,ИСХОДНИК!A:P,7,FALSE())</f>
        <v>80</v>
      </c>
      <c r="F15" s="27" t="str">
        <f>VLOOKUP(B15,ИСХОДНИК!A:P,10,FALSE())</f>
        <v>R717 и фреоны</v>
      </c>
      <c r="G15" s="27" t="str">
        <f>VLOOKUP(B15,ИСХОДНИК!A:P,8,FALSE())</f>
        <v>28 / 30</v>
      </c>
      <c r="H15" s="36" t="str">
        <f>VLOOKUP(B15,ИСХОДНИК!A:P,9,FALSE())</f>
        <v xml:space="preserve"> -45…120</v>
      </c>
      <c r="I15" s="35" t="str">
        <f>VLOOKUP(B15,ИСХОДНИК!A:P,15,FALSE())</f>
        <v>PR PL40R-Project</v>
      </c>
      <c r="J15" s="28">
        <f>VLOOKUP(B15,ИСХОДНИК!A:P,13,FALSE())</f>
        <v>2900</v>
      </c>
      <c r="K15" s="28">
        <f>VLOOKUP(B15,ИСХОДНИК!A:P,14,FALSE())</f>
        <v>3480</v>
      </c>
      <c r="L15" s="37" t="str">
        <f>IF(VLOOKUP(B15,ИСХОДНИК!A:R,18,FALSE())=1,ИСХОДНИК!$T$2,IF(VLOOKUP(B15,ИСХОДНИК!A:R,18,FALSE())=2,ИСХОДНИК!$T$4,IF(VLOOKUP(B15,ИСХОДНИК!A:R,18,FALSE())=3,ИСХОДНИК!$T$5)))</f>
        <v>●</v>
      </c>
    </row>
    <row r="16" spans="1:16" ht="27" customHeight="1">
      <c r="B16" s="23" t="s">
        <v>274</v>
      </c>
      <c r="C16" s="24" t="str">
        <f>VLOOKUP(B16,ИСХОДНИК!A:P,5,FALSE())</f>
        <v>PMLX 100</v>
      </c>
      <c r="D16" s="26" t="str">
        <f>VLOOKUP(B16,ИСХОДНИК!A:P,11,FALSE())</f>
        <v>Фланец. Ответные фланцы под сварку DIN</v>
      </c>
      <c r="E16" s="25">
        <f>VLOOKUP(B16,ИСХОДНИК!A:P,7,FALSE())</f>
        <v>100</v>
      </c>
      <c r="F16" s="27" t="str">
        <f>VLOOKUP(B16,ИСХОДНИК!A:P,10,FALSE())</f>
        <v>R717 и фреоны</v>
      </c>
      <c r="G16" s="27" t="str">
        <f>VLOOKUP(B16,ИСХОДНИК!A:P,8,FALSE())</f>
        <v>28 / 30</v>
      </c>
      <c r="H16" s="27" t="str">
        <f>VLOOKUP(B16,ИСХОДНИК!A:P,9,FALSE())</f>
        <v xml:space="preserve"> -45…120</v>
      </c>
      <c r="I16" s="25" t="str">
        <f>VLOOKUP(B16,ИСХОДНИК!A:P,15,FALSE())</f>
        <v>PR PL40R-Project</v>
      </c>
      <c r="J16" s="28">
        <f>VLOOKUP(B16,ИСХОДНИК!A:P,13,FALSE())</f>
        <v>4150</v>
      </c>
      <c r="K16" s="28">
        <f>VLOOKUP(B16,ИСХОДНИК!A:P,14,FALSE())</f>
        <v>4980</v>
      </c>
      <c r="L16" s="29" t="str">
        <f>IF(VLOOKUP(B16,ИСХОДНИК!A:R,18,FALSE())=1,ИСХОДНИК!$T$2,IF(VLOOKUP(B16,ИСХОДНИК!A:R,18,FALSE())=2,ИСХОДНИК!$T$4,IF(VLOOKUP(B16,ИСХОДНИК!A:R,18,FALSE())=3,ИСХОДНИК!$T$5)))</f>
        <v>●</v>
      </c>
    </row>
    <row r="17" spans="2:12" ht="21.75" customHeight="1">
      <c r="B17" s="278" t="s">
        <v>275</v>
      </c>
      <c r="C17" s="278"/>
      <c r="D17" s="278"/>
      <c r="E17" s="278"/>
      <c r="F17" s="278"/>
      <c r="G17" s="278"/>
      <c r="H17" s="278"/>
      <c r="I17" s="278"/>
      <c r="J17" s="278"/>
      <c r="K17" s="278"/>
      <c r="L17" s="104"/>
    </row>
    <row r="18" spans="2:12" ht="20.25" customHeight="1">
      <c r="B18" s="105" t="s">
        <v>276</v>
      </c>
    </row>
    <row r="19" spans="2:12">
      <c r="B19" s="277" t="s">
        <v>277</v>
      </c>
      <c r="C19" s="277"/>
      <c r="D19" s="277"/>
      <c r="E19" s="277"/>
      <c r="F19" s="277"/>
      <c r="G19" s="106" t="s">
        <v>278</v>
      </c>
    </row>
    <row r="20" spans="2:12">
      <c r="B20" s="277" t="s">
        <v>279</v>
      </c>
      <c r="C20" s="277"/>
      <c r="D20" s="277"/>
      <c r="E20" s="277"/>
      <c r="F20" s="277"/>
      <c r="G20" s="106" t="s">
        <v>280</v>
      </c>
    </row>
    <row r="21" spans="2:12">
      <c r="B21" s="277" t="s">
        <v>281</v>
      </c>
      <c r="C21" s="277"/>
      <c r="D21" s="277"/>
      <c r="E21" s="277"/>
      <c r="F21" s="277"/>
      <c r="G21" s="106" t="s">
        <v>280</v>
      </c>
    </row>
    <row r="22" spans="2:12">
      <c r="B22" s="277" t="s">
        <v>282</v>
      </c>
      <c r="C22" s="277"/>
      <c r="D22" s="277"/>
      <c r="E22" s="277"/>
      <c r="F22" s="277"/>
      <c r="G22" s="106" t="s">
        <v>283</v>
      </c>
    </row>
    <row r="23" spans="2:12">
      <c r="B23" s="277" t="s">
        <v>284</v>
      </c>
      <c r="C23" s="277"/>
      <c r="D23" s="277"/>
      <c r="E23" s="277"/>
      <c r="F23" s="277"/>
      <c r="G23" s="106" t="s">
        <v>280</v>
      </c>
    </row>
  </sheetData>
  <mergeCells count="7">
    <mergeCell ref="B22:F22"/>
    <mergeCell ref="B23:F23"/>
    <mergeCell ref="B3:G3"/>
    <mergeCell ref="B17:K17"/>
    <mergeCell ref="B19:F19"/>
    <mergeCell ref="B20:F20"/>
    <mergeCell ref="B21:F21"/>
  </mergeCells>
  <hyperlinks>
    <hyperlink ref="B7" r:id="rId1" xr:uid="{DC593157-F1BF-4729-AC26-C5167AAFE0E0}"/>
    <hyperlink ref="B8" r:id="rId2" xr:uid="{39FAF454-2AA5-4BD6-B9F1-E2FDC3A7314B}"/>
  </hyperlinks>
  <pageMargins left="0.75" right="0.75" top="1" bottom="1" header="0.511811023622047" footer="0.5"/>
  <pageSetup paperSize="9" orientation="portrait" horizontalDpi="300" verticalDpi="300"/>
  <headerFooter>
    <oddFooter>&amp;C&amp;1#&amp;"Calibri,Обычный"&amp;10&amp;K000000Classified as Business</oddFooter>
  </headerFooter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10"/>
  <dimension ref="A1:M29"/>
  <sheetViews>
    <sheetView showGridLines="0" topLeftCell="A7" zoomScale="140" zoomScaleNormal="140" workbookViewId="0">
      <selection activeCell="B8" sqref="B8"/>
    </sheetView>
  </sheetViews>
  <sheetFormatPr defaultColWidth="9.28515625" defaultRowHeight="12.75"/>
  <cols>
    <col min="1" max="1" width="2.140625" customWidth="1"/>
    <col min="2" max="2" width="16.5703125" style="1" customWidth="1"/>
    <col min="3" max="3" width="17.7109375" customWidth="1"/>
    <col min="4" max="4" width="24.140625" customWidth="1"/>
    <col min="5" max="5" width="17.5703125" customWidth="1"/>
    <col min="6" max="7" width="16.140625" customWidth="1"/>
    <col min="8" max="8" width="17.42578125" customWidth="1"/>
    <col min="9" max="9" width="12.28515625" customWidth="1"/>
    <col min="10" max="10" width="10.42578125" customWidth="1"/>
    <col min="11" max="11" width="11.28515625" customWidth="1"/>
    <col min="12" max="12" width="5.42578125" customWidth="1"/>
  </cols>
  <sheetData>
    <row r="1" spans="1:12" ht="11.25" customHeight="1"/>
    <row r="2" spans="1:12" ht="18" customHeight="1">
      <c r="B2" s="3" t="s">
        <v>294</v>
      </c>
      <c r="C2" s="4"/>
      <c r="D2" s="4"/>
      <c r="E2" s="4"/>
      <c r="F2" s="4"/>
      <c r="G2" s="4"/>
      <c r="H2" s="4"/>
      <c r="I2" s="4"/>
      <c r="J2" s="4"/>
      <c r="K2" s="4"/>
      <c r="L2" s="6"/>
    </row>
    <row r="3" spans="1:12" ht="44.25" customHeight="1">
      <c r="B3" s="261" t="s">
        <v>295</v>
      </c>
      <c r="C3" s="261"/>
      <c r="D3" s="261"/>
      <c r="E3" s="261"/>
      <c r="F3" s="261"/>
      <c r="G3" s="40"/>
      <c r="H3" s="40"/>
      <c r="I3" s="40"/>
      <c r="J3" s="40"/>
      <c r="K3" s="40"/>
      <c r="L3" s="9"/>
    </row>
    <row r="4" spans="1:12" ht="9.75" customHeight="1">
      <c r="B4" s="10" t="s">
        <v>2</v>
      </c>
      <c r="C4" s="11" t="s">
        <v>3</v>
      </c>
      <c r="D4" s="12"/>
      <c r="E4" s="13"/>
      <c r="F4" s="14"/>
      <c r="G4" s="14"/>
      <c r="H4" s="40"/>
      <c r="I4" s="40"/>
      <c r="J4" s="40"/>
      <c r="K4" s="40"/>
      <c r="L4" s="9"/>
    </row>
    <row r="5" spans="1:12" ht="10.5" customHeight="1">
      <c r="B5" s="199" t="s">
        <v>4</v>
      </c>
      <c r="C5" s="11" t="s">
        <v>5</v>
      </c>
      <c r="D5" s="12"/>
      <c r="E5" s="13"/>
      <c r="F5" s="14"/>
      <c r="G5" s="14"/>
      <c r="H5" s="40"/>
      <c r="I5" s="40"/>
      <c r="J5" s="40"/>
      <c r="K5" s="40"/>
      <c r="L5" s="9"/>
    </row>
    <row r="6" spans="1:12" ht="10.5" customHeight="1">
      <c r="B6" s="16" t="s">
        <v>6</v>
      </c>
      <c r="C6" s="11" t="s">
        <v>7</v>
      </c>
      <c r="D6" s="12"/>
      <c r="E6" s="13"/>
      <c r="F6" s="14"/>
      <c r="G6" s="14"/>
      <c r="H6" s="40"/>
      <c r="I6" s="40"/>
      <c r="J6" s="40"/>
      <c r="K6" s="40"/>
      <c r="L6" s="9"/>
    </row>
    <row r="7" spans="1:12" ht="15" customHeight="1">
      <c r="B7" s="203" t="s">
        <v>8</v>
      </c>
      <c r="C7" s="17"/>
      <c r="D7" s="17"/>
      <c r="E7" s="17"/>
      <c r="F7" s="15"/>
      <c r="G7" s="15"/>
      <c r="H7" s="40"/>
      <c r="I7" s="40"/>
      <c r="J7" s="40"/>
      <c r="K7" s="40"/>
      <c r="L7" s="9"/>
    </row>
    <row r="8" spans="1:12" ht="15" customHeight="1">
      <c r="A8" s="114"/>
      <c r="B8" s="201" t="s">
        <v>341</v>
      </c>
      <c r="C8" s="130"/>
      <c r="D8" s="130"/>
      <c r="E8" s="130"/>
      <c r="F8" s="202"/>
      <c r="G8" s="202"/>
      <c r="H8" s="40"/>
      <c r="I8" s="40"/>
      <c r="J8" s="40"/>
      <c r="K8" s="40"/>
      <c r="L8" s="9"/>
    </row>
    <row r="9" spans="1:12" ht="21.75" customHeight="1">
      <c r="B9" s="276" t="s">
        <v>296</v>
      </c>
      <c r="C9" s="276"/>
      <c r="D9" s="276"/>
      <c r="E9" s="276"/>
      <c r="F9" s="276"/>
      <c r="G9" s="276"/>
      <c r="H9" s="276"/>
      <c r="I9" s="276"/>
      <c r="J9" s="276"/>
      <c r="K9" s="276"/>
      <c r="L9" s="276"/>
    </row>
    <row r="10" spans="1:12" ht="38.25">
      <c r="B10" s="21" t="s">
        <v>10</v>
      </c>
      <c r="C10" s="21" t="s">
        <v>11</v>
      </c>
      <c r="D10" s="45" t="s">
        <v>13</v>
      </c>
      <c r="E10" s="21" t="s">
        <v>297</v>
      </c>
      <c r="F10" s="21" t="s">
        <v>15</v>
      </c>
      <c r="G10" s="21" t="s">
        <v>16</v>
      </c>
      <c r="H10" s="21" t="s">
        <v>17</v>
      </c>
      <c r="I10" s="45" t="s">
        <v>19</v>
      </c>
      <c r="J10" s="21" t="s">
        <v>20</v>
      </c>
      <c r="K10" s="21" t="s">
        <v>21</v>
      </c>
      <c r="L10" s="55" t="s">
        <v>22</v>
      </c>
    </row>
    <row r="11" spans="1:12" ht="22.5" customHeight="1">
      <c r="B11" s="23" t="s">
        <v>298</v>
      </c>
      <c r="C11" s="24" t="str">
        <f>VLOOKUP(B11,ИСХОДНИК!A:P,5,FALSE())</f>
        <v>CVP-L</v>
      </c>
      <c r="D11" s="27" t="str">
        <f>VLOOKUP(B11,ИСХОДНИК!A:P,11,FALSE())</f>
        <v>Резьба M24х1,5</v>
      </c>
      <c r="E11" s="27" t="str">
        <f>VLOOKUP(B11,ИСХОДНИК!A:P,6,FALSE())</f>
        <v xml:space="preserve"> -0,65 ÷ 7</v>
      </c>
      <c r="F11" s="36" t="str">
        <f>VLOOKUP(B11,ИСХОДНИК!A:P,10,FALSE())</f>
        <v>R717 и фреоны</v>
      </c>
      <c r="G11" s="90" t="str">
        <f>VLOOKUP(B11,ИСХОДНИК!A:P,8,FALSE())</f>
        <v>28 / 30</v>
      </c>
      <c r="H11" s="27" t="str">
        <f>VLOOKUP(B11,ИСХОДНИК!A:P,9,FALSE())</f>
        <v xml:space="preserve"> -50…120</v>
      </c>
      <c r="I11" s="25" t="str">
        <f>VLOOKUP(B11,ИСХОДНИК!A:P,15,FALSE())</f>
        <v>U6 PL40R</v>
      </c>
      <c r="J11" s="28">
        <f>VLOOKUP(B11,ИСХОДНИК!A:P,13,FALSE())</f>
        <v>280</v>
      </c>
      <c r="K11" s="28">
        <f>VLOOKUP(B11,ИСХОДНИК!A:P,14,FALSE())</f>
        <v>336</v>
      </c>
      <c r="L11" s="29" t="str">
        <f>IF(VLOOKUP(B11,ИСХОДНИК!A:R,18,FALSE())=1,ИСХОДНИК!$T$2,IF(VLOOKUP(B11,ИСХОДНИК!A:R,18,FALSE())=2,ИСХОДНИК!$T$4,IF(VLOOKUP(B11,ИСХОДНИК!A:R,18,FALSE())=3,ИСХОДНИК!$T$5)))</f>
        <v>●</v>
      </c>
    </row>
    <row r="12" spans="1:12" ht="22.5" customHeight="1">
      <c r="B12" s="23" t="s">
        <v>299</v>
      </c>
      <c r="C12" s="24" t="str">
        <f>VLOOKUP(B12,ИСХОДНИК!A:P,5,FALSE())</f>
        <v xml:space="preserve">CVP-M </v>
      </c>
      <c r="D12" s="27" t="str">
        <f>VLOOKUP(B12,ИСХОДНИК!A:P,11,FALSE())</f>
        <v>Резьба M24х1,5</v>
      </c>
      <c r="E12" s="27" t="str">
        <f>VLOOKUP(B12,ИСХОДНИК!A:P,6,FALSE())</f>
        <v>4  ÷ 25</v>
      </c>
      <c r="F12" s="36" t="str">
        <f>VLOOKUP(B12,ИСХОДНИК!A:P,10,FALSE())</f>
        <v>R717 и фреоны</v>
      </c>
      <c r="G12" s="90" t="str">
        <f>VLOOKUP(B12,ИСХОДНИК!A:P,8,FALSE())</f>
        <v>28 / 30</v>
      </c>
      <c r="H12" s="27" t="str">
        <f>VLOOKUP(B12,ИСХОДНИК!A:P,9,FALSE())</f>
        <v xml:space="preserve"> -50…120</v>
      </c>
      <c r="I12" s="25" t="str">
        <f>VLOOKUP(B12,ИСХОДНИК!A:P,15,FALSE())</f>
        <v>U6 PL40R</v>
      </c>
      <c r="J12" s="28">
        <f>VLOOKUP(B12,ИСХОДНИК!A:P,13,FALSE())</f>
        <v>299</v>
      </c>
      <c r="K12" s="28">
        <f>VLOOKUP(B12,ИСХОДНИК!A:P,14,FALSE())</f>
        <v>358.8</v>
      </c>
      <c r="L12" s="29" t="str">
        <f>IF(VLOOKUP(B12,ИСХОДНИК!A:R,18,FALSE())=1,ИСХОДНИК!$T$2,IF(VLOOKUP(B12,ИСХОДНИК!A:R,18,FALSE())=2,ИСХОДНИК!$T$4,IF(VLOOKUP(B12,ИСХОДНИК!A:R,18,FALSE())=3,ИСХОДНИК!$T$5)))</f>
        <v>●</v>
      </c>
    </row>
    <row r="13" spans="1:12" ht="22.5" customHeight="1">
      <c r="B13" s="262" t="s">
        <v>300</v>
      </c>
      <c r="C13" s="262"/>
      <c r="D13" s="262"/>
      <c r="E13" s="262"/>
      <c r="F13" s="262"/>
      <c r="G13" s="262"/>
      <c r="H13" s="262"/>
      <c r="I13" s="262"/>
      <c r="J13" s="262"/>
      <c r="K13" s="262"/>
      <c r="L13" s="262"/>
    </row>
    <row r="14" spans="1:12" ht="22.5" customHeight="1">
      <c r="B14" s="23" t="s">
        <v>301</v>
      </c>
      <c r="C14" s="24" t="str">
        <f>VLOOKUP(B14,ИСХОДНИК!A:P,5,FALSE())</f>
        <v>CVPP</v>
      </c>
      <c r="D14" s="27" t="str">
        <f>VLOOKUP(B14,ИСХОДНИК!A:P,11,FALSE())</f>
        <v>Резьба M24х1,5</v>
      </c>
      <c r="E14" s="27" t="str">
        <f>VLOOKUP(B14,ИСХОДНИК!A:P,6,FALSE())</f>
        <v>0 ÷ 10</v>
      </c>
      <c r="F14" s="27" t="str">
        <f>VLOOKUP(B14,ИСХОДНИК!A:P,10,FALSE())</f>
        <v>R717 и фреоны</v>
      </c>
      <c r="G14" s="90" t="str">
        <f>VLOOKUP(B14,ИСХОДНИК!A:P,8,FALSE())</f>
        <v>28 / 30</v>
      </c>
      <c r="H14" s="27" t="str">
        <f>VLOOKUP(B14,ИСХОДНИК!A:P,9,FALSE())</f>
        <v xml:space="preserve"> -50…120</v>
      </c>
      <c r="I14" s="25" t="str">
        <f>VLOOKUP(B14,ИСХОДНИК!A:P,15,FALSE())</f>
        <v>U6 PL40R</v>
      </c>
      <c r="J14" s="28">
        <f>VLOOKUP(B14,ИСХОДНИК!A:P,13,FALSE())</f>
        <v>340</v>
      </c>
      <c r="K14" s="28">
        <f>VLOOKUP(B14,ИСХОДНИК!A:P,14,FALSE())</f>
        <v>408</v>
      </c>
      <c r="L14" s="29" t="str">
        <f>IF(VLOOKUP(B14,ИСХОДНИК!A:R,18,FALSE())=1,ИСХОДНИК!$T$2,IF(VLOOKUP(B14,ИСХОДНИК!A:R,18,FALSE())=2,ИСХОДНИК!$T$4,IF(VLOOKUP(B14,ИСХОДНИК!A:R,18,FALSE())=3,ИСХОДНИК!$T$5)))</f>
        <v>●</v>
      </c>
    </row>
    <row r="15" spans="1:12" ht="22.5" customHeight="1">
      <c r="B15" s="262" t="s">
        <v>302</v>
      </c>
      <c r="C15" s="262"/>
      <c r="D15" s="262"/>
      <c r="E15" s="262"/>
      <c r="F15" s="262"/>
      <c r="G15" s="262"/>
      <c r="H15" s="262"/>
      <c r="I15" s="262"/>
      <c r="J15" s="262"/>
      <c r="K15" s="262"/>
      <c r="L15" s="262"/>
    </row>
    <row r="16" spans="1:12" ht="22.5" customHeight="1">
      <c r="B16" s="23" t="s">
        <v>303</v>
      </c>
      <c r="C16" s="24" t="str">
        <f>VLOOKUP(B16,ИСХОДНИК!A:P,5,FALSE())</f>
        <v>CVC</v>
      </c>
      <c r="D16" s="27" t="str">
        <f>VLOOKUP(B16,ИСХОДНИК!A:P,11,FALSE())</f>
        <v>Резьба M24х1,5</v>
      </c>
      <c r="E16" s="27" t="str">
        <f>VLOOKUP(B16,ИСХОДНИК!A:P,6,FALSE())</f>
        <v>0  ÷ 15</v>
      </c>
      <c r="F16" s="27" t="str">
        <f>VLOOKUP(B16,ИСХОДНИК!A:P,10,FALSE())</f>
        <v>R717 и фреоны</v>
      </c>
      <c r="G16" s="90" t="str">
        <f>VLOOKUP(B16,ИСХОДНИК!A:P,8,FALSE())</f>
        <v>28 / 30</v>
      </c>
      <c r="H16" s="27" t="str">
        <f>VLOOKUP(B16,ИСХОДНИК!A:P,9,FALSE())</f>
        <v xml:space="preserve"> -50…120</v>
      </c>
      <c r="I16" s="25" t="str">
        <f>VLOOKUP(B16,ИСХОДНИК!A:P,15,FALSE())</f>
        <v>U6 PL40R</v>
      </c>
      <c r="J16" s="28">
        <f>VLOOKUP(B16,ИСХОДНИК!A:P,13,FALSE())</f>
        <v>420</v>
      </c>
      <c r="K16" s="28">
        <f>VLOOKUP(B16,ИСХОДНИК!A:P,14,FALSE())</f>
        <v>504</v>
      </c>
      <c r="L16" s="29" t="str">
        <f>IF(VLOOKUP(B16,ИСХОДНИК!A:R,18,FALSE())=1,ИСХОДНИК!$T$2,IF(VLOOKUP(B16,ИСХОДНИК!A:R,18,FALSE())=2,ИСХОДНИК!$T$4,IF(VLOOKUP(B16,ИСХОДНИК!A:R,18,FALSE())=3,ИСХОДНИК!$T$5)))</f>
        <v>●</v>
      </c>
    </row>
    <row r="17" spans="2:13" ht="22.5" customHeight="1">
      <c r="B17" s="262" t="s">
        <v>304</v>
      </c>
      <c r="C17" s="262"/>
      <c r="D17" s="262"/>
      <c r="E17" s="262"/>
      <c r="F17" s="262"/>
      <c r="G17" s="262"/>
      <c r="H17" s="262"/>
      <c r="I17" s="262"/>
      <c r="J17" s="262"/>
      <c r="K17" s="262"/>
      <c r="L17" s="262"/>
    </row>
    <row r="18" spans="2:13" ht="22.5" customHeight="1">
      <c r="B18" s="23" t="s">
        <v>305</v>
      </c>
      <c r="C18" s="24" t="str">
        <f>VLOOKUP(B18,ИСХОДНИК!A:P,5,FALSE())</f>
        <v>EVM-NC</v>
      </c>
      <c r="D18" s="27" t="str">
        <f>VLOOKUP(B18,ИСХОДНИК!A:P,11,FALSE())</f>
        <v>Резьба M24х1,5</v>
      </c>
      <c r="E18" s="27"/>
      <c r="F18" s="27" t="str">
        <f>VLOOKUP(B18,ИСХОДНИК!A:P,10,FALSE())</f>
        <v>R717 и фреоны</v>
      </c>
      <c r="G18" s="90" t="str">
        <f>VLOOKUP(B18,ИСХОДНИК!A:P,8,FALSE())</f>
        <v>28 / 30</v>
      </c>
      <c r="H18" s="27" t="str">
        <f>VLOOKUP(B18,ИСХОДНИК!A:P,9,FALSE())</f>
        <v xml:space="preserve"> -50…120</v>
      </c>
      <c r="I18" s="25" t="str">
        <f>VLOOKUP(B18,ИСХОДНИК!A:P,15,FALSE())</f>
        <v>U6 PL40R</v>
      </c>
      <c r="J18" s="28">
        <f>VLOOKUP(B18,ИСХОДНИК!A:P,13,FALSE())</f>
        <v>95</v>
      </c>
      <c r="K18" s="28">
        <f>VLOOKUP(B18,ИСХОДНИК!A:P,14,FALSE())</f>
        <v>114</v>
      </c>
      <c r="L18" s="29" t="str">
        <f>IF(VLOOKUP(B18,ИСХОДНИК!A:R,18,FALSE())=1,ИСХОДНИК!$T$2,IF(VLOOKUP(B18,ИСХОДНИК!A:R,18,FALSE())=2,ИСХОДНИК!$T$4,IF(VLOOKUP(B18,ИСХОДНИК!A:R,18,FALSE())=3,ИСХОДНИК!$T$5)))</f>
        <v>●</v>
      </c>
      <c r="M18" s="107"/>
    </row>
    <row r="19" spans="2:13" ht="22.5" customHeight="1">
      <c r="B19" s="219" t="s">
        <v>923</v>
      </c>
      <c r="C19" s="213" t="str">
        <f>VLOOKUP(B19,ИСХОДНИК!A:P,5,FALSE())</f>
        <v>EVM-NO</v>
      </c>
      <c r="D19" s="27" t="str">
        <f>VLOOKUP(B19,ИСХОДНИК!A:P,11,FALSE())</f>
        <v>Резьба M24х1,5</v>
      </c>
      <c r="E19" s="27"/>
      <c r="F19" s="27" t="str">
        <f>VLOOKUP(B19,ИСХОДНИК!A:P,10,FALSE())</f>
        <v>R717 и фреоны</v>
      </c>
      <c r="G19" s="90" t="str">
        <f>VLOOKUP(B19,ИСХОДНИК!A:P,8,FALSE())</f>
        <v>28 / 30</v>
      </c>
      <c r="H19" s="27" t="str">
        <f>VLOOKUP(B19,ИСХОДНИК!A:P,9,FALSE())</f>
        <v xml:space="preserve"> -50…120</v>
      </c>
      <c r="I19" s="25" t="str">
        <f>VLOOKUP(B19,ИСХОДНИК!A:P,15,FALSE())</f>
        <v>U6 PL40R</v>
      </c>
      <c r="J19" s="28">
        <f>VLOOKUP(B19,ИСХОДНИК!A:P,13,FALSE())</f>
        <v>280</v>
      </c>
      <c r="K19" s="28">
        <f>VLOOKUP(B19,ИСХОДНИК!A:P,14,FALSE())</f>
        <v>336</v>
      </c>
      <c r="L19" s="220" t="str">
        <f>IF(VLOOKUP(B19,ИСХОДНИК!A:R,18,FALSE())=1,ИСХОДНИК!$T$2,IF(VLOOKUP(B19,ИСХОДНИК!A:R,18,FALSE())=2,ИСХОДНИК!$T$4,IF(VLOOKUP(B19,ИСХОДНИК!A:R,18,FALSE())=3,ИСХОДНИК!$T$5)))</f>
        <v>◑</v>
      </c>
      <c r="M19" s="107"/>
    </row>
    <row r="20" spans="2:13" ht="23.25" customHeight="1">
      <c r="B20" s="109" t="s">
        <v>306</v>
      </c>
      <c r="C20" s="110"/>
      <c r="D20" s="110"/>
      <c r="E20" s="110"/>
      <c r="F20" s="110"/>
      <c r="G20" s="110"/>
      <c r="H20" s="110"/>
      <c r="I20" s="110"/>
      <c r="J20" s="110"/>
      <c r="K20" s="110"/>
      <c r="L20" s="111"/>
    </row>
    <row r="21" spans="2:13" ht="35.25">
      <c r="B21" s="45" t="s">
        <v>10</v>
      </c>
      <c r="C21" s="45" t="s">
        <v>11</v>
      </c>
      <c r="D21" s="45" t="s">
        <v>13</v>
      </c>
      <c r="E21" s="45" t="s">
        <v>14</v>
      </c>
      <c r="F21" s="21" t="s">
        <v>15</v>
      </c>
      <c r="G21" s="21" t="s">
        <v>16</v>
      </c>
      <c r="H21" s="21" t="s">
        <v>17</v>
      </c>
      <c r="I21" s="45" t="s">
        <v>19</v>
      </c>
      <c r="J21" s="21" t="s">
        <v>20</v>
      </c>
      <c r="K21" s="21" t="s">
        <v>21</v>
      </c>
      <c r="L21" s="55" t="s">
        <v>22</v>
      </c>
    </row>
    <row r="22" spans="2:13" ht="25.5">
      <c r="B22" s="23" t="s">
        <v>307</v>
      </c>
      <c r="C22" s="79" t="str">
        <f>VLOOKUP(B22,ИСХОДНИК!A:P,5,FALSE())</f>
        <v>CVH 10</v>
      </c>
      <c r="D22" s="26" t="str">
        <f>VLOOKUP(B22,ИСХОДНИК!A:P,11,FALSE())</f>
        <v>Фланец. Ответные фланцы под сварку DIN</v>
      </c>
      <c r="E22" s="79">
        <f>VLOOKUP(B22,ИСХОДНИК!A:P,7,FALSE())</f>
        <v>10</v>
      </c>
      <c r="F22" s="27" t="str">
        <f>VLOOKUP(B22,ИСХОДНИК!A:P,10,FALSE())</f>
        <v>R717 и фреоны</v>
      </c>
      <c r="G22" s="36" t="str">
        <f>VLOOKUP(B22,ИСХОДНИК!A:P,8,FALSE())</f>
        <v>28 / 30</v>
      </c>
      <c r="H22" s="79" t="str">
        <f>VLOOKUP(B22,ИСХОДНИК!A:P,9,FALSE())</f>
        <v xml:space="preserve"> -50…120</v>
      </c>
      <c r="I22" s="25" t="str">
        <f>VLOOKUP(B22,ИСХОДНИК!A:P,15,FALSE())</f>
        <v>U6 PL40R</v>
      </c>
      <c r="J22" s="28">
        <f>VLOOKUP(B22,ИСХОДНИК!A:P,13,FALSE())</f>
        <v>140</v>
      </c>
      <c r="K22" s="28">
        <f>VLOOKUP(B22,ИСХОДНИК!A:P,14,FALSE())</f>
        <v>168</v>
      </c>
      <c r="L22" s="29" t="str">
        <f>IF(VLOOKUP(B22,ИСХОДНИК!A:R,18,FALSE())=1,ИСХОДНИК!$T$2,IF(VLOOKUP(B22,ИСХОДНИК!A:R,18,FALSE())=2,ИСХОДНИК!$T$4,IF(VLOOKUP(B22,ИСХОДНИК!A:R,18,FALSE())=3,ИСХОДНИК!$T$5)))</f>
        <v>●</v>
      </c>
    </row>
    <row r="23" spans="2:13" ht="25.5">
      <c r="B23" s="23" t="s">
        <v>308</v>
      </c>
      <c r="C23" s="79" t="str">
        <f>VLOOKUP(B23,ИСХОДНИК!A:P,5,FALSE())</f>
        <v>CVH 15</v>
      </c>
      <c r="D23" s="26" t="str">
        <f>VLOOKUP(B23,ИСХОДНИК!A:P,11,FALSE())</f>
        <v>Фланец. Ответные фланцы под сварку DIN</v>
      </c>
      <c r="E23" s="79">
        <f>VLOOKUP(B23,ИСХОДНИК!A:P,7,FALSE())</f>
        <v>15</v>
      </c>
      <c r="F23" s="27" t="str">
        <f>VLOOKUP(B23,ИСХОДНИК!A:P,10,FALSE())</f>
        <v>R717 и фреоны</v>
      </c>
      <c r="G23" s="36" t="str">
        <f>VLOOKUP(B23,ИСХОДНИК!A:P,8,FALSE())</f>
        <v>28 / 30</v>
      </c>
      <c r="H23" s="79" t="str">
        <f>VLOOKUP(B23,ИСХОДНИК!A:P,9,FALSE())</f>
        <v xml:space="preserve"> -50…120</v>
      </c>
      <c r="I23" s="25" t="str">
        <f>VLOOKUP(B23,ИСХОДНИК!A:P,15,FALSE())</f>
        <v>U6 PL40R</v>
      </c>
      <c r="J23" s="28">
        <f>VLOOKUP(B23,ИСХОДНИК!A:P,13,FALSE())</f>
        <v>140</v>
      </c>
      <c r="K23" s="28">
        <f>VLOOKUP(B23,ИСХОДНИК!A:P,14,FALSE())</f>
        <v>168</v>
      </c>
      <c r="L23" s="29" t="str">
        <f>IF(VLOOKUP(B23,ИСХОДНИК!A:R,18,FALSE())=1,ИСХОДНИК!$T$2,IF(VLOOKUP(B23,ИСХОДНИК!A:R,18,FALSE())=2,ИСХОДНИК!$T$4,IF(VLOOKUP(B23,ИСХОДНИК!A:R,18,FALSE())=3,ИСХОДНИК!$T$5)))</f>
        <v>○</v>
      </c>
    </row>
    <row r="24" spans="2:13" ht="25.5">
      <c r="B24" s="23" t="s">
        <v>309</v>
      </c>
      <c r="C24" s="79" t="str">
        <f>VLOOKUP(B24,ИСХОДНИК!A:P,5,FALSE())</f>
        <v>CVH 20</v>
      </c>
      <c r="D24" s="26" t="str">
        <f>VLOOKUP(B24,ИСХОДНИК!A:P,11,FALSE())</f>
        <v>Фланец. Ответные фланцы под сварку DIN</v>
      </c>
      <c r="E24" s="79">
        <f>VLOOKUP(B24,ИСХОДНИК!A:P,7,FALSE())</f>
        <v>20</v>
      </c>
      <c r="F24" s="27" t="str">
        <f>VLOOKUP(B24,ИСХОДНИК!A:P,10,FALSE())</f>
        <v>R717 и фреоны</v>
      </c>
      <c r="G24" s="36" t="str">
        <f>VLOOKUP(B24,ИСХОДНИК!A:P,8,FALSE())</f>
        <v>28 / 30</v>
      </c>
      <c r="H24" s="79" t="str">
        <f>VLOOKUP(B24,ИСХОДНИК!A:P,9,FALSE())</f>
        <v xml:space="preserve"> -50…120</v>
      </c>
      <c r="I24" s="25" t="str">
        <f>VLOOKUP(B24,ИСХОДНИК!A:P,15,FALSE())</f>
        <v>U6 PL40R</v>
      </c>
      <c r="J24" s="28">
        <f>VLOOKUP(B24,ИСХОДНИК!A:P,13,FALSE())</f>
        <v>140</v>
      </c>
      <c r="K24" s="28">
        <f>VLOOKUP(B24,ИСХОДНИК!A:P,14,FALSE())</f>
        <v>168</v>
      </c>
      <c r="L24" s="29" t="str">
        <f>IF(VLOOKUP(B24,ИСХОДНИК!A:R,18,FALSE())=1,ИСХОДНИК!$T$2,IF(VLOOKUP(B24,ИСХОДНИК!A:R,18,FALSE())=2,ИСХОДНИК!$T$4,IF(VLOOKUP(B24,ИСХОДНИК!A:R,18,FALSE())=3,ИСХОДНИК!$T$5)))</f>
        <v>○</v>
      </c>
      <c r="M24" s="107"/>
    </row>
    <row r="25" spans="2:13" ht="23.25" customHeight="1">
      <c r="B25" s="279" t="s">
        <v>275</v>
      </c>
      <c r="C25" s="279"/>
      <c r="D25" s="279"/>
      <c r="E25" s="279"/>
      <c r="F25" s="279"/>
      <c r="G25" s="279"/>
      <c r="H25" s="279"/>
      <c r="I25" s="279"/>
      <c r="J25" s="279"/>
      <c r="K25" s="279"/>
      <c r="L25" s="279"/>
      <c r="M25" s="112"/>
    </row>
    <row r="26" spans="2:13" ht="23.25" customHeight="1">
      <c r="B26" s="113" t="s">
        <v>257</v>
      </c>
      <c r="C26" s="107"/>
      <c r="D26" s="107"/>
      <c r="E26" s="107"/>
      <c r="F26" s="107"/>
      <c r="G26" s="107"/>
      <c r="H26" s="107"/>
      <c r="I26" s="107"/>
      <c r="J26" s="107"/>
      <c r="K26" s="107"/>
      <c r="L26" s="114"/>
    </row>
    <row r="27" spans="2:13" ht="35.25">
      <c r="B27" s="21" t="s">
        <v>10</v>
      </c>
      <c r="C27" s="21" t="s">
        <v>11</v>
      </c>
      <c r="D27" s="21" t="s">
        <v>258</v>
      </c>
      <c r="E27" s="21" t="s">
        <v>259</v>
      </c>
      <c r="F27" s="21" t="s">
        <v>260</v>
      </c>
      <c r="G27" s="21" t="s">
        <v>261</v>
      </c>
      <c r="H27" s="21" t="s">
        <v>262</v>
      </c>
      <c r="I27" s="21" t="s">
        <v>19</v>
      </c>
      <c r="J27" s="21" t="s">
        <v>20</v>
      </c>
      <c r="K27" s="21" t="s">
        <v>21</v>
      </c>
      <c r="L27" s="55" t="s">
        <v>22</v>
      </c>
    </row>
    <row r="28" spans="2:13" ht="22.5" customHeight="1">
      <c r="B28" s="56" t="s">
        <v>263</v>
      </c>
      <c r="C28" s="79" t="str">
        <f>VLOOKUP(B28,ИСХОДНИК!A:P,5,FALSE())</f>
        <v>BE230AS</v>
      </c>
      <c r="D28" s="79">
        <v>220</v>
      </c>
      <c r="E28" s="79">
        <v>50</v>
      </c>
      <c r="F28" s="79" t="s">
        <v>265</v>
      </c>
      <c r="G28" s="79">
        <v>10</v>
      </c>
      <c r="H28" s="79" t="s">
        <v>266</v>
      </c>
      <c r="I28" s="25" t="str">
        <f>VLOOKUP(B28,ИСХОДНИК!A:P,15,FALSE())</f>
        <v>U6 PL40R</v>
      </c>
      <c r="J28" s="28">
        <f>VLOOKUP(B28,ИСХОДНИК!A:P,13,FALSE())</f>
        <v>35</v>
      </c>
      <c r="K28" s="28">
        <f>VLOOKUP(B28,ИСХОДНИК!A:P,14,FALSE())</f>
        <v>42</v>
      </c>
      <c r="L28" s="115" t="str">
        <f>IF(VLOOKUP(B28,ИСХОДНИК!A:R,18,FALSE())=1,ИСХОДНИК!$T$2,IF(VLOOKUP(B24,ИСХОДНИК!A:R,18,FALSE())=2,ИСХОДНИК!$T$4,IF(VLOOKUP(B24,ИСХОДНИК!A:R,18,FALSE())=3,ИСХОДНИК!$T$5)))</f>
        <v>●</v>
      </c>
    </row>
    <row r="29" spans="2:13" ht="17.25" customHeight="1">
      <c r="B29" s="236" t="s">
        <v>1043</v>
      </c>
      <c r="C29" s="234" t="str">
        <f>VLOOKUP(B29,ИСХОДНИК!A:P,5,FALSE())</f>
        <v>BN230AS</v>
      </c>
      <c r="D29" s="234">
        <v>220</v>
      </c>
      <c r="E29" s="234">
        <v>50</v>
      </c>
      <c r="F29" s="234" t="s">
        <v>265</v>
      </c>
      <c r="G29" s="234">
        <v>18</v>
      </c>
      <c r="H29" s="234" t="s">
        <v>1127</v>
      </c>
      <c r="I29" s="25" t="str">
        <f>VLOOKUP(B29,ИСХОДНИК!A:P,15,FALSE())</f>
        <v>U6 PL40R</v>
      </c>
      <c r="J29" s="28">
        <f>VLOOKUP(B29,ИСХОДНИК!A:P,13,FALSE())</f>
        <v>59</v>
      </c>
      <c r="K29" s="28">
        <f>VLOOKUP(B29,ИСХОДНИК!A:P,14,FALSE())</f>
        <v>70.8</v>
      </c>
      <c r="L29" s="115" t="str">
        <f>IF(VLOOKUP(B29,ИСХОДНИК!A:R,18,FALSE())=1,ИСХОДНИК!$T$2,IF(VLOOKUP(B25,ИСХОДНИК!A:R,18,FALSE())=2,ИСХОДНИК!$T$4,IF(VLOOKUP(B25,ИСХОДНИК!A:R,18,FALSE())=3,ИСХОДНИК!$T$5)))</f>
        <v>●</v>
      </c>
    </row>
  </sheetData>
  <mergeCells count="6">
    <mergeCell ref="B25:L25"/>
    <mergeCell ref="B3:F3"/>
    <mergeCell ref="B9:L9"/>
    <mergeCell ref="B13:L13"/>
    <mergeCell ref="B15:L15"/>
    <mergeCell ref="B17:L17"/>
  </mergeCells>
  <phoneticPr fontId="14" type="noConversion"/>
  <hyperlinks>
    <hyperlink ref="B7" r:id="rId1" xr:uid="{5741DF99-1976-449F-84A6-7A668A409FD6}"/>
    <hyperlink ref="B8" r:id="rId2" xr:uid="{B69EDFB5-8765-4DD9-949C-BFDA031C5D98}"/>
  </hyperlinks>
  <pageMargins left="0.75" right="0.75" top="1" bottom="1" header="0.511811023622047" footer="0.5"/>
  <pageSetup paperSize="9" orientation="portrait" horizontalDpi="300" verticalDpi="300" r:id="rId3"/>
  <headerFooter>
    <oddFooter>&amp;C&amp;1#&amp;"Calibri,Обычный"&amp;10&amp;K000000Classified as Business</oddFooter>
  </headerFooter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11"/>
  <dimension ref="A1:M14"/>
  <sheetViews>
    <sheetView showGridLines="0" zoomScale="140" zoomScaleNormal="140" workbookViewId="0">
      <selection activeCell="E20" sqref="E20"/>
    </sheetView>
  </sheetViews>
  <sheetFormatPr defaultColWidth="9.28515625" defaultRowHeight="12.75"/>
  <cols>
    <col min="1" max="1" width="2.140625" customWidth="1"/>
    <col min="2" max="2" width="15.7109375" style="1" customWidth="1"/>
    <col min="3" max="3" width="16.28515625" customWidth="1"/>
    <col min="4" max="4" width="13.28515625" customWidth="1"/>
    <col min="5" max="5" width="21.7109375" customWidth="1"/>
    <col min="6" max="6" width="9.28515625" customWidth="1"/>
    <col min="7" max="7" width="21.140625" customWidth="1"/>
    <col min="8" max="8" width="11.28515625" customWidth="1"/>
    <col min="9" max="9" width="17.42578125" customWidth="1"/>
    <col min="10" max="10" width="12.28515625" customWidth="1"/>
    <col min="11" max="11" width="10.42578125" customWidth="1"/>
    <col min="12" max="12" width="11.28515625" customWidth="1"/>
    <col min="13" max="13" width="4.42578125" customWidth="1"/>
  </cols>
  <sheetData>
    <row r="1" spans="1:13" ht="11.25" customHeight="1"/>
    <row r="2" spans="1:13" ht="18" customHeight="1">
      <c r="B2" s="39" t="s">
        <v>927</v>
      </c>
      <c r="C2" s="116"/>
      <c r="D2" s="4"/>
      <c r="E2" s="4"/>
      <c r="F2" s="4"/>
      <c r="G2" s="4"/>
      <c r="H2" s="4"/>
      <c r="I2" s="4"/>
      <c r="J2" s="4"/>
      <c r="K2" s="4"/>
      <c r="L2" s="4"/>
      <c r="M2" s="6"/>
    </row>
    <row r="3" spans="1:13" ht="45.75" customHeight="1">
      <c r="B3" s="261" t="s">
        <v>928</v>
      </c>
      <c r="C3" s="261"/>
      <c r="D3" s="261"/>
      <c r="E3" s="261"/>
      <c r="F3" s="261"/>
      <c r="G3" s="261"/>
      <c r="H3" s="261"/>
      <c r="I3" s="40"/>
      <c r="J3" s="40"/>
      <c r="K3" s="40"/>
      <c r="L3" s="40"/>
      <c r="M3" s="9"/>
    </row>
    <row r="4" spans="1:13" ht="10.5" customHeight="1">
      <c r="B4" s="10" t="s">
        <v>2</v>
      </c>
      <c r="C4" s="11" t="s">
        <v>3</v>
      </c>
      <c r="D4" s="12"/>
      <c r="E4" s="13"/>
      <c r="F4" s="14"/>
      <c r="G4" s="14"/>
      <c r="H4" s="117"/>
      <c r="I4" s="40"/>
      <c r="J4" s="40"/>
      <c r="K4" s="40"/>
      <c r="L4" s="40"/>
      <c r="M4" s="9"/>
    </row>
    <row r="5" spans="1:13" ht="10.5" customHeight="1">
      <c r="B5" s="199" t="s">
        <v>4</v>
      </c>
      <c r="C5" s="11" t="s">
        <v>5</v>
      </c>
      <c r="D5" s="12"/>
      <c r="E5" s="13"/>
      <c r="F5" s="14"/>
      <c r="G5" s="14"/>
      <c r="H5" s="117"/>
      <c r="I5" s="40"/>
      <c r="J5" s="40"/>
      <c r="K5" s="40"/>
      <c r="L5" s="40"/>
      <c r="M5" s="9"/>
    </row>
    <row r="6" spans="1:13" ht="10.5" customHeight="1">
      <c r="B6" s="16" t="s">
        <v>6</v>
      </c>
      <c r="C6" s="11" t="s">
        <v>7</v>
      </c>
      <c r="D6" s="12"/>
      <c r="E6" s="13"/>
      <c r="F6" s="14"/>
      <c r="G6" s="14"/>
      <c r="H6" s="117"/>
      <c r="I6" s="40"/>
      <c r="J6" s="40"/>
      <c r="K6" s="40"/>
      <c r="L6" s="40"/>
      <c r="M6" s="9"/>
    </row>
    <row r="7" spans="1:13" s="118" customFormat="1" ht="15" customHeight="1">
      <c r="B7" s="203" t="s">
        <v>8</v>
      </c>
      <c r="C7" s="17"/>
      <c r="D7" s="17"/>
      <c r="E7" s="17"/>
      <c r="F7" s="15"/>
      <c r="G7" s="15"/>
      <c r="H7" s="40"/>
      <c r="I7" s="40"/>
      <c r="J7" s="40"/>
      <c r="K7" s="40"/>
      <c r="L7" s="40"/>
      <c r="M7" s="9"/>
    </row>
    <row r="8" spans="1:13" s="118" customFormat="1" ht="15" customHeight="1">
      <c r="A8" s="53"/>
      <c r="B8" s="201" t="s">
        <v>341</v>
      </c>
      <c r="C8" s="130"/>
      <c r="D8" s="130"/>
      <c r="E8" s="130"/>
      <c r="F8" s="202"/>
      <c r="G8" s="202"/>
      <c r="H8" s="40"/>
      <c r="I8" s="40"/>
      <c r="J8" s="40"/>
      <c r="K8" s="40"/>
      <c r="L8" s="40"/>
      <c r="M8" s="9"/>
    </row>
    <row r="9" spans="1:13" ht="11.25" customHeight="1">
      <c r="B9" s="73"/>
      <c r="C9" s="19"/>
      <c r="D9" s="19"/>
      <c r="E9" s="19"/>
      <c r="F9" s="19"/>
      <c r="G9" s="19"/>
      <c r="H9" s="19"/>
      <c r="I9" s="19"/>
      <c r="J9" s="19"/>
      <c r="K9" s="19"/>
      <c r="L9" s="19"/>
      <c r="M9" s="20"/>
    </row>
    <row r="10" spans="1:13" ht="37.5" customHeight="1">
      <c r="B10" s="21" t="s">
        <v>10</v>
      </c>
      <c r="C10" s="21" t="s">
        <v>11</v>
      </c>
      <c r="D10" s="21" t="s">
        <v>12</v>
      </c>
      <c r="E10" s="21" t="s">
        <v>13</v>
      </c>
      <c r="F10" s="21" t="s">
        <v>14</v>
      </c>
      <c r="G10" s="21" t="s">
        <v>15</v>
      </c>
      <c r="H10" s="21" t="s">
        <v>16</v>
      </c>
      <c r="I10" s="21" t="s">
        <v>17</v>
      </c>
      <c r="J10" s="45" t="s">
        <v>19</v>
      </c>
      <c r="K10" s="21" t="s">
        <v>20</v>
      </c>
      <c r="L10" s="21" t="s">
        <v>21</v>
      </c>
      <c r="M10" s="55" t="s">
        <v>22</v>
      </c>
    </row>
    <row r="11" spans="1:13" ht="22.5" customHeight="1">
      <c r="B11" s="23" t="s">
        <v>310</v>
      </c>
      <c r="C11" s="25" t="str">
        <f>VLOOKUP(B11,ИСХОДНИК!A:P,5,FALSE())</f>
        <v>OFV 20</v>
      </c>
      <c r="D11" s="25" t="str">
        <f>VLOOKUP(B11,ИСХОДНИК!A:P,6,FALSE())</f>
        <v>Угловой</v>
      </c>
      <c r="E11" s="26" t="str">
        <f>VLOOKUP(B11,ИСХОДНИК!A:P,11,FALSE())</f>
        <v>Под сварку встык DIN</v>
      </c>
      <c r="F11" s="25">
        <f>VLOOKUP(B11,ИСХОДНИК!A:P,7,FALSE())</f>
        <v>20</v>
      </c>
      <c r="G11" s="27" t="str">
        <f>VLOOKUP(B11,ИСХОДНИК!A:P,10,FALSE())</f>
        <v>R717, R744 и фреоны</v>
      </c>
      <c r="H11" s="27">
        <f>VLOOKUP(B11,ИСХОДНИК!A:P,8,FALSE())</f>
        <v>52</v>
      </c>
      <c r="I11" s="36" t="str">
        <f>VLOOKUP(B11,ИСХОДНИК!A:P,9,FALSE())</f>
        <v xml:space="preserve"> -60…120</v>
      </c>
      <c r="J11" s="25" t="str">
        <f>VLOOKUP(B11,ИСХОДНИК!A:P,15,FALSE())</f>
        <v>U6 PL40R</v>
      </c>
      <c r="K11" s="28">
        <f>VLOOKUP(B11,ИСХОДНИК!A:P,13,FALSE())</f>
        <v>200</v>
      </c>
      <c r="L11" s="28">
        <f>VLOOKUP(B11,ИСХОДНИК!A:P,14,FALSE())</f>
        <v>240</v>
      </c>
      <c r="M11" s="29" t="str">
        <f>IF(VLOOKUP(B11,ИСХОДНИК!A:R,18,FALSE())=1,ИСХОДНИК!$T$2,IF(VLOOKUP(B11,ИСХОДНИК!A:R,18,FALSE())=2,ИСХОДНИК!$T$4,IF(VLOOKUP(B11,ИСХОДНИК!A:R,18,FALSE())=3,ИСХОДНИК!$T$5)))</f>
        <v>●</v>
      </c>
    </row>
    <row r="12" spans="1:13" ht="22.5" customHeight="1">
      <c r="B12" s="23" t="s">
        <v>311</v>
      </c>
      <c r="C12" s="25" t="str">
        <f>VLOOKUP(B12,ИСХОДНИК!A:P,5,FALSE())</f>
        <v>OFV 25</v>
      </c>
      <c r="D12" s="25" t="str">
        <f>VLOOKUP(B12,ИСХОДНИК!A:P,6,FALSE())</f>
        <v>Угловой</v>
      </c>
      <c r="E12" s="26" t="str">
        <f>VLOOKUP(B12,ИСХОДНИК!A:P,11,FALSE())</f>
        <v>Под сварку встык DIN</v>
      </c>
      <c r="F12" s="25">
        <f>VLOOKUP(B12,ИСХОДНИК!A:P,7,FALSE())</f>
        <v>25</v>
      </c>
      <c r="G12" s="27" t="str">
        <f>VLOOKUP(B12,ИСХОДНИК!A:P,10,FALSE())</f>
        <v>R717, R744 и фреоны</v>
      </c>
      <c r="H12" s="27">
        <f>VLOOKUP(B12,ИСХОДНИК!A:P,8,FALSE())</f>
        <v>52</v>
      </c>
      <c r="I12" s="36" t="str">
        <f>VLOOKUP(B12,ИСХОДНИК!A:P,9,FALSE())</f>
        <v xml:space="preserve"> -60…120</v>
      </c>
      <c r="J12" s="25" t="str">
        <f>VLOOKUP(B12,ИСХОДНИК!A:P,15,FALSE())</f>
        <v>U6 PL40R</v>
      </c>
      <c r="K12" s="28">
        <f>VLOOKUP(B12,ИСХОДНИК!A:P,13,FALSE())</f>
        <v>210</v>
      </c>
      <c r="L12" s="28">
        <f>VLOOKUP(B12,ИСХОДНИК!A:P,14,FALSE())</f>
        <v>252</v>
      </c>
      <c r="M12" s="29" t="str">
        <f>IF(VLOOKUP(B12,ИСХОДНИК!A:R,18,FALSE())=1,ИСХОДНИК!$T$2,IF(VLOOKUP(B12,ИСХОДНИК!A:R,18,FALSE())=2,ИСХОДНИК!$T$4,IF(VLOOKUP(B12,ИСХОДНИК!A:R,18,FALSE())=3,ИСХОДНИК!$T$5)))</f>
        <v>●</v>
      </c>
    </row>
    <row r="13" spans="1:13" ht="22.5" customHeight="1">
      <c r="B13" s="23" t="s">
        <v>312</v>
      </c>
      <c r="C13" s="25" t="str">
        <f>VLOOKUP(B13,ИСХОДНИК!A:P,5,FALSE())</f>
        <v>OFV 32</v>
      </c>
      <c r="D13" s="25" t="str">
        <f>VLOOKUP(B13,ИСХОДНИК!A:P,6,FALSE())</f>
        <v>Угловой</v>
      </c>
      <c r="E13" s="26" t="str">
        <f>VLOOKUP(B13,ИСХОДНИК!A:P,11,FALSE())</f>
        <v>Под сварку встык DIN</v>
      </c>
      <c r="F13" s="25">
        <f>VLOOKUP(B13,ИСХОДНИК!A:P,7,FALSE())</f>
        <v>32</v>
      </c>
      <c r="G13" s="27" t="str">
        <f>VLOOKUP(B13,ИСХОДНИК!A:P,10,FALSE())</f>
        <v>R717, R744 и фреоны</v>
      </c>
      <c r="H13" s="27">
        <f>VLOOKUP(B13,ИСХОДНИК!A:P,8,FALSE())</f>
        <v>52</v>
      </c>
      <c r="I13" s="36" t="str">
        <f>VLOOKUP(B13,ИСХОДНИК!A:P,9,FALSE())</f>
        <v xml:space="preserve"> -60…120</v>
      </c>
      <c r="J13" s="25" t="str">
        <f>VLOOKUP(B13,ИСХОДНИК!A:P,15,FALSE())</f>
        <v>U6 PL40R</v>
      </c>
      <c r="K13" s="28">
        <f>VLOOKUP(B13,ИСХОДНИК!A:P,13,FALSE())</f>
        <v>325</v>
      </c>
      <c r="L13" s="28">
        <f>VLOOKUP(B13,ИСХОДНИК!A:P,14,FALSE())</f>
        <v>390</v>
      </c>
      <c r="M13" s="31" t="str">
        <f>IF(VLOOKUP(B13,ИСХОДНИК!A:R,18,FALSE())=1,ИСХОДНИК!$T$2,IF(VLOOKUP(B13,ИСХОДНИК!A:R,18,FALSE())=2,ИСХОДНИК!$T$4,IF(VLOOKUP(B13,ИСХОДНИК!A:R,18,FALSE())=3,ИСХОДНИК!$T$5)))</f>
        <v>◑</v>
      </c>
    </row>
    <row r="14" spans="1:13" ht="22.5" customHeight="1">
      <c r="B14" s="23" t="s">
        <v>313</v>
      </c>
      <c r="C14" s="25" t="str">
        <f>VLOOKUP(B14,ИСХОДНИК!A:P,5,FALSE())</f>
        <v>OFV 40</v>
      </c>
      <c r="D14" s="25" t="str">
        <f>VLOOKUP(B14,ИСХОДНИК!A:P,6,FALSE())</f>
        <v>Угловой</v>
      </c>
      <c r="E14" s="26" t="str">
        <f>VLOOKUP(B14,ИСХОДНИК!A:P,11,FALSE())</f>
        <v>Под сварку встык DIN</v>
      </c>
      <c r="F14" s="25">
        <f>VLOOKUP(B14,ИСХОДНИК!A:P,7,FALSE())</f>
        <v>40</v>
      </c>
      <c r="G14" s="27" t="str">
        <f>VLOOKUP(B14,ИСХОДНИК!A:P,10,FALSE())</f>
        <v>R717, R744 и фреоны</v>
      </c>
      <c r="H14" s="27">
        <f>VLOOKUP(B14,ИСХОДНИК!A:P,8,FALSE())</f>
        <v>52</v>
      </c>
      <c r="I14" s="36" t="str">
        <f>VLOOKUP(B14,ИСХОДНИК!A:P,9,FALSE())</f>
        <v xml:space="preserve"> -60…120</v>
      </c>
      <c r="J14" s="25" t="str">
        <f>VLOOKUP(B14,ИСХОДНИК!A:P,15,FALSE())</f>
        <v>U6 PL40R</v>
      </c>
      <c r="K14" s="28">
        <f>VLOOKUP(B14,ИСХОДНИК!A:P,13,FALSE())</f>
        <v>330</v>
      </c>
      <c r="L14" s="28">
        <f>VLOOKUP(B14,ИСХОДНИК!A:P,14,FALSE())</f>
        <v>396</v>
      </c>
      <c r="M14" s="31" t="str">
        <f>IF(VLOOKUP(B14,ИСХОДНИК!A:R,18,FALSE())=1,ИСХОДНИК!$T$2,IF(VLOOKUP(B14,ИСХОДНИК!A:R,18,FALSE())=2,ИСХОДНИК!$T$4,IF(VLOOKUP(B14,ИСХОДНИК!A:R,18,FALSE())=3,ИСХОДНИК!$T$5)))</f>
        <v>◑</v>
      </c>
    </row>
  </sheetData>
  <mergeCells count="1">
    <mergeCell ref="B3:H3"/>
  </mergeCells>
  <hyperlinks>
    <hyperlink ref="B7" r:id="rId1" xr:uid="{D1378600-5B95-47D4-9301-08139852331B}"/>
    <hyperlink ref="B8" r:id="rId2" xr:uid="{51F156E4-858A-4CB7-A506-1404736DA531}"/>
  </hyperlinks>
  <pageMargins left="0.75" right="0.75" top="1" bottom="1" header="0.511811023622047" footer="0.5"/>
  <pageSetup paperSize="9" orientation="portrait" horizontalDpi="300" verticalDpi="300"/>
  <headerFooter>
    <oddFooter>&amp;C&amp;1#&amp;"Calibri,Обычный"&amp;10&amp;K000000Classified as Business</oddFooter>
  </headerFooter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12"/>
  <dimension ref="B1:L25"/>
  <sheetViews>
    <sheetView showGridLines="0" topLeftCell="A4" zoomScale="140" zoomScaleNormal="140" workbookViewId="0">
      <selection activeCell="B8" sqref="B8"/>
    </sheetView>
  </sheetViews>
  <sheetFormatPr defaultColWidth="9.28515625" defaultRowHeight="12.75"/>
  <cols>
    <col min="1" max="1" width="2.140625" customWidth="1"/>
    <col min="2" max="2" width="13.5703125" style="1" customWidth="1"/>
    <col min="3" max="3" width="18.7109375" customWidth="1"/>
    <col min="4" max="4" width="21" customWidth="1"/>
    <col min="5" max="5" width="9.28515625" customWidth="1"/>
    <col min="6" max="6" width="20.42578125" customWidth="1"/>
    <col min="7" max="7" width="8.85546875" customWidth="1"/>
    <col min="8" max="8" width="17.42578125" customWidth="1"/>
    <col min="9" max="9" width="12.28515625" customWidth="1"/>
    <col min="10" max="10" width="10.42578125" customWidth="1"/>
    <col min="11" max="11" width="11.28515625" customWidth="1"/>
    <col min="12" max="12" width="4.5703125" customWidth="1"/>
  </cols>
  <sheetData>
    <row r="1" spans="2:12" ht="10.5" customHeight="1"/>
    <row r="2" spans="2:12" ht="18" customHeight="1">
      <c r="B2" s="3" t="s">
        <v>314</v>
      </c>
      <c r="C2" s="4"/>
      <c r="D2" s="4"/>
      <c r="E2" s="4"/>
      <c r="F2" s="4"/>
      <c r="G2" s="4"/>
      <c r="H2" s="4"/>
      <c r="I2" s="4"/>
      <c r="J2" s="4"/>
      <c r="K2" s="4"/>
      <c r="L2" s="6"/>
    </row>
    <row r="3" spans="2:12" ht="51" customHeight="1">
      <c r="B3" s="261" t="s">
        <v>315</v>
      </c>
      <c r="C3" s="261"/>
      <c r="D3" s="261"/>
      <c r="E3" s="261"/>
      <c r="F3" s="261"/>
      <c r="G3" s="261"/>
      <c r="H3" s="40"/>
      <c r="I3" s="40"/>
      <c r="J3" s="40"/>
      <c r="K3" s="40"/>
      <c r="L3" s="9"/>
    </row>
    <row r="4" spans="2:12" ht="9.75" customHeight="1">
      <c r="B4" s="10" t="s">
        <v>2</v>
      </c>
      <c r="C4" s="11" t="s">
        <v>3</v>
      </c>
      <c r="D4" s="12"/>
      <c r="E4" s="13"/>
      <c r="F4" s="14"/>
      <c r="G4" s="14"/>
      <c r="H4" s="40"/>
      <c r="I4" s="40"/>
      <c r="J4" s="40"/>
      <c r="K4" s="40"/>
      <c r="L4" s="9"/>
    </row>
    <row r="5" spans="2:12" ht="10.5" customHeight="1">
      <c r="B5" s="199" t="s">
        <v>4</v>
      </c>
      <c r="C5" s="11" t="s">
        <v>5</v>
      </c>
      <c r="D5" s="12"/>
      <c r="E5" s="13"/>
      <c r="F5" s="14"/>
      <c r="G5" s="14"/>
      <c r="H5" s="40"/>
      <c r="I5" s="40"/>
      <c r="J5" s="40"/>
      <c r="K5" s="40"/>
      <c r="L5" s="9"/>
    </row>
    <row r="6" spans="2:12" ht="10.5" customHeight="1">
      <c r="B6" s="16" t="s">
        <v>6</v>
      </c>
      <c r="C6" s="11" t="s">
        <v>7</v>
      </c>
      <c r="D6" s="12"/>
      <c r="E6" s="13"/>
      <c r="F6" s="14"/>
      <c r="G6" s="14"/>
      <c r="H6" s="40"/>
      <c r="I6" s="40"/>
      <c r="J6" s="40"/>
      <c r="K6" s="40"/>
      <c r="L6" s="9"/>
    </row>
    <row r="7" spans="2:12" ht="15" customHeight="1">
      <c r="B7" s="203" t="s">
        <v>8</v>
      </c>
      <c r="C7" s="17"/>
      <c r="D7" s="17"/>
      <c r="E7" s="17"/>
      <c r="F7" s="15"/>
      <c r="G7" s="15"/>
      <c r="H7" s="119"/>
      <c r="I7" s="70"/>
      <c r="J7" s="52"/>
      <c r="K7" s="52"/>
      <c r="L7" s="120"/>
    </row>
    <row r="8" spans="2:12" ht="15" customHeight="1">
      <c r="B8" s="201" t="s">
        <v>341</v>
      </c>
      <c r="C8" s="130"/>
      <c r="D8" s="130"/>
      <c r="E8" s="131"/>
      <c r="F8" s="202"/>
      <c r="G8" s="202"/>
      <c r="H8" s="119"/>
      <c r="I8" s="70"/>
      <c r="J8" s="52"/>
      <c r="K8" s="52"/>
      <c r="L8" s="120"/>
    </row>
    <row r="9" spans="2:12" ht="18" customHeight="1">
      <c r="B9" s="276" t="s">
        <v>316</v>
      </c>
      <c r="C9" s="276"/>
      <c r="D9" s="276"/>
      <c r="E9" s="276"/>
      <c r="F9" s="276"/>
      <c r="G9" s="276"/>
      <c r="H9" s="276"/>
      <c r="I9" s="276"/>
      <c r="J9" s="276"/>
      <c r="K9" s="276"/>
      <c r="L9" s="276"/>
    </row>
    <row r="10" spans="2:12" ht="35.25">
      <c r="B10" s="21" t="s">
        <v>10</v>
      </c>
      <c r="C10" s="21" t="s">
        <v>11</v>
      </c>
      <c r="D10" s="21" t="s">
        <v>13</v>
      </c>
      <c r="E10" s="21" t="s">
        <v>14</v>
      </c>
      <c r="F10" s="21" t="s">
        <v>15</v>
      </c>
      <c r="G10" s="21" t="s">
        <v>16</v>
      </c>
      <c r="H10" s="21" t="s">
        <v>317</v>
      </c>
      <c r="I10" s="21" t="s">
        <v>19</v>
      </c>
      <c r="J10" s="21" t="s">
        <v>20</v>
      </c>
      <c r="K10" s="21" t="s">
        <v>21</v>
      </c>
      <c r="L10" s="121" t="s">
        <v>22</v>
      </c>
    </row>
    <row r="11" spans="2:12" ht="22.5" customHeight="1">
      <c r="B11" s="56" t="s">
        <v>318</v>
      </c>
      <c r="C11" s="33" t="str">
        <f>VLOOKUP(B11,ИСХОДНИК!A:P,5,FALSE())</f>
        <v>ORV 25</v>
      </c>
      <c r="D11" s="34" t="str">
        <f>VLOOKUP(B11,ИСХОДНИК!A:P,11,FALSE())</f>
        <v>Под сварку встык DIN</v>
      </c>
      <c r="E11" s="35">
        <f>VLOOKUP(B11,ИСХОДНИК!A:P,7,FALSE())</f>
        <v>25</v>
      </c>
      <c r="F11" s="36" t="str">
        <f>VLOOKUP(B11,ИСХОДНИК!A:P,10,FALSE())</f>
        <v xml:space="preserve">Холодильные масла </v>
      </c>
      <c r="G11" s="36">
        <f>VLOOKUP(B11,ИСХОДНИК!A:P,8,FALSE())</f>
        <v>52</v>
      </c>
      <c r="H11" s="36" t="str">
        <f>VLOOKUP(B11,ИСХОДНИК!A:P,9,FALSE())</f>
        <v xml:space="preserve"> -10…85</v>
      </c>
      <c r="I11" s="35" t="str">
        <f>VLOOKUP(B11,ИСХОДНИК!A:P,15,FALSE())</f>
        <v>U6 PL40R</v>
      </c>
      <c r="J11" s="57">
        <f>VLOOKUP(B11,ИСХОДНИК!A:N,13,FALSE())</f>
        <v>400</v>
      </c>
      <c r="K11" s="57">
        <f>VLOOKUP(B11,ИСХОДНИК!A:N,14,FALSE())</f>
        <v>480</v>
      </c>
      <c r="L11" s="37" t="str">
        <f>IF(VLOOKUP(B11,ИСХОДНИК!A:R,18,FALSE())=1,ИСХОДНИК!$T$2,IF(VLOOKUP(B11,ИСХОДНИК!A:R,18,FALSE())=2,ИСХОДНИК!$T$4,IF(VLOOKUP(B11,ИСХОДНИК!A:R,18,FALSE())=3,ИСХОДНИК!$T$5)))</f>
        <v>●</v>
      </c>
    </row>
    <row r="12" spans="2:12" ht="22.5" customHeight="1">
      <c r="B12" s="23" t="s">
        <v>319</v>
      </c>
      <c r="C12" s="33" t="str">
        <f>VLOOKUP(B12,ИСХОДНИК!A:P,5,FALSE())</f>
        <v>ORV 32</v>
      </c>
      <c r="D12" s="26" t="str">
        <f>VLOOKUP(B12,ИСХОДНИК!A:P,11,FALSE())</f>
        <v>Под сварку встык DIN</v>
      </c>
      <c r="E12" s="35">
        <f>VLOOKUP(B12,ИСХОДНИК!A:P,7,FALSE())</f>
        <v>32</v>
      </c>
      <c r="F12" s="27" t="str">
        <f>VLOOKUP(B12,ИСХОДНИК!A:P,10,FALSE())</f>
        <v xml:space="preserve">Холодильные масла </v>
      </c>
      <c r="G12" s="27">
        <f>VLOOKUP(B12,ИСХОДНИК!A:P,8,FALSE())</f>
        <v>52</v>
      </c>
      <c r="H12" s="36" t="str">
        <f>VLOOKUP(B12,ИСХОДНИК!A:P,9,FALSE())</f>
        <v xml:space="preserve"> -10…85</v>
      </c>
      <c r="I12" s="35" t="str">
        <f>VLOOKUP(B12,ИСХОДНИК!A:P,15,FALSE())</f>
        <v>U6 PL40R</v>
      </c>
      <c r="J12" s="28">
        <f>VLOOKUP(B12,ИСХОДНИК!A:N,13,FALSE())</f>
        <v>430</v>
      </c>
      <c r="K12" s="28">
        <f>VLOOKUP(B12,ИСХОДНИК!A:N,14,FALSE())</f>
        <v>516</v>
      </c>
      <c r="L12" s="37" t="str">
        <f>IF(VLOOKUP(B12,ИСХОДНИК!A:R,18,FALSE())=1,ИСХОДНИК!$T$2,IF(VLOOKUP(B12,ИСХОДНИК!A:R,18,FALSE())=2,ИСХОДНИК!$T$4,IF(VLOOKUP(B12,ИСХОДНИК!A:R,18,FALSE())=3,ИСХОДНИК!$T$5)))</f>
        <v>●</v>
      </c>
    </row>
    <row r="13" spans="2:12" ht="22.5" customHeight="1">
      <c r="B13" s="23" t="s">
        <v>320</v>
      </c>
      <c r="C13" s="33" t="str">
        <f>VLOOKUP(B13,ИСХОДНИК!A:P,5,FALSE())</f>
        <v>ORV 40</v>
      </c>
      <c r="D13" s="26" t="str">
        <f>VLOOKUP(B13,ИСХОДНИК!A:P,11,FALSE())</f>
        <v>Под сварку встык DIN</v>
      </c>
      <c r="E13" s="35">
        <f>VLOOKUP(B13,ИСХОДНИК!A:P,7,FALSE())</f>
        <v>40</v>
      </c>
      <c r="F13" s="27" t="str">
        <f>VLOOKUP(B13,ИСХОДНИК!A:P,10,FALSE())</f>
        <v xml:space="preserve">Холодильные масла </v>
      </c>
      <c r="G13" s="27">
        <f>VLOOKUP(B13,ИСХОДНИК!A:P,8,FALSE())</f>
        <v>52</v>
      </c>
      <c r="H13" s="36" t="str">
        <f>VLOOKUP(B13,ИСХОДНИК!A:P,9,FALSE())</f>
        <v xml:space="preserve"> -10…85</v>
      </c>
      <c r="I13" s="35" t="str">
        <f>VLOOKUP(B13,ИСХОДНИК!A:P,15,FALSE())</f>
        <v>U6 PL40R</v>
      </c>
      <c r="J13" s="28">
        <f>VLOOKUP(B13,ИСХОДНИК!A:N,13,FALSE())</f>
        <v>540</v>
      </c>
      <c r="K13" s="28">
        <f>VLOOKUP(B13,ИСХОДНИК!A:N,14,FALSE())</f>
        <v>648</v>
      </c>
      <c r="L13" s="37" t="str">
        <f>IF(VLOOKUP(B13,ИСХОДНИК!A:R,18,FALSE())=1,ИСХОДНИК!$T$2,IF(VLOOKUP(B13,ИСХОДНИК!A:R,18,FALSE())=2,ИСХОДНИК!$T$4,IF(VLOOKUP(B13,ИСХОДНИК!A:R,18,FALSE())=3,ИСХОДНИК!$T$5)))</f>
        <v>●</v>
      </c>
    </row>
    <row r="14" spans="2:12" ht="22.5" customHeight="1">
      <c r="B14" s="23" t="s">
        <v>321</v>
      </c>
      <c r="C14" s="33" t="str">
        <f>VLOOKUP(B14,ИСХОДНИК!A:P,5,FALSE())</f>
        <v>ORV 50</v>
      </c>
      <c r="D14" s="26" t="str">
        <f>VLOOKUP(B14,ИСХОДНИК!A:P,11,FALSE())</f>
        <v>Под сварку встык DIN</v>
      </c>
      <c r="E14" s="35">
        <f>VLOOKUP(B14,ИСХОДНИК!A:P,7,FALSE())</f>
        <v>50</v>
      </c>
      <c r="F14" s="27" t="str">
        <f>VLOOKUP(B14,ИСХОДНИК!A:P,10,FALSE())</f>
        <v xml:space="preserve">Холодильные масла </v>
      </c>
      <c r="G14" s="27">
        <f>VLOOKUP(B14,ИСХОДНИК!A:P,8,FALSE())</f>
        <v>52</v>
      </c>
      <c r="H14" s="36" t="str">
        <f>VLOOKUP(B14,ИСХОДНИК!A:P,9,FALSE())</f>
        <v xml:space="preserve"> -10…85</v>
      </c>
      <c r="I14" s="35" t="str">
        <f>VLOOKUP(B14,ИСХОДНИК!A:P,15,FALSE())</f>
        <v>U6 PL40R</v>
      </c>
      <c r="J14" s="28">
        <f>VLOOKUP(B14,ИСХОДНИК!A:N,13,FALSE())</f>
        <v>610</v>
      </c>
      <c r="K14" s="28">
        <f>VLOOKUP(B14,ИСХОДНИК!A:N,14,FALSE())</f>
        <v>732</v>
      </c>
      <c r="L14" s="37" t="str">
        <f>IF(VLOOKUP(B14,ИСХОДНИК!A:R,18,FALSE())=1,ИСХОДНИК!$T$2,IF(VLOOKUP(B14,ИСХОДНИК!A:R,18,FALSE())=2,ИСХОДНИК!$T$4,IF(VLOOKUP(B14,ИСХОДНИК!A:R,18,FALSE())=3,ИСХОДНИК!$T$5)))</f>
        <v>●</v>
      </c>
    </row>
    <row r="15" spans="2:12" ht="22.5" customHeight="1">
      <c r="B15" s="23" t="s">
        <v>322</v>
      </c>
      <c r="C15" s="33" t="str">
        <f>VLOOKUP(B15,ИСХОДНИК!A:P,5,FALSE())</f>
        <v>ORV 65</v>
      </c>
      <c r="D15" s="26" t="str">
        <f>VLOOKUP(B15,ИСХОДНИК!A:P,11,FALSE())</f>
        <v>Под сварку встык DIN</v>
      </c>
      <c r="E15" s="35">
        <f>VLOOKUP(B15,ИСХОДНИК!A:P,7,FALSE())</f>
        <v>65</v>
      </c>
      <c r="F15" s="27" t="str">
        <f>VLOOKUP(B15,ИСХОДНИК!A:P,10,FALSE())</f>
        <v xml:space="preserve">Холодильные масла </v>
      </c>
      <c r="G15" s="27">
        <f>VLOOKUP(B15,ИСХОДНИК!A:P,8,FALSE())</f>
        <v>52</v>
      </c>
      <c r="H15" s="36" t="str">
        <f>VLOOKUP(B15,ИСХОДНИК!A:P,9,FALSE())</f>
        <v xml:space="preserve"> -10…85</v>
      </c>
      <c r="I15" s="35" t="str">
        <f>VLOOKUP(B15,ИСХОДНИК!A:P,15,FALSE())</f>
        <v>U6 PL40R</v>
      </c>
      <c r="J15" s="28">
        <f>VLOOKUP(B15,ИСХОДНИК!A:N,13,FALSE())</f>
        <v>1050</v>
      </c>
      <c r="K15" s="28">
        <f>VLOOKUP(B15,ИСХОДНИК!A:N,14,FALSE())</f>
        <v>1260</v>
      </c>
      <c r="L15" s="38" t="str">
        <f>IF(VLOOKUP(B15,ИСХОДНИК!A:R,18,FALSE())=1,ИСХОДНИК!$T$2,IF(VLOOKUP(B15,ИСХОДНИК!A:R,18,FALSE())=2,ИСХОДНИК!$T$4,IF(VLOOKUP(B15,ИСХОДНИК!A:R,18,FALSE())=3,ИСХОДНИК!$T$5)))</f>
        <v>◑</v>
      </c>
    </row>
    <row r="16" spans="2:12" ht="22.5" customHeight="1">
      <c r="B16" s="23" t="s">
        <v>323</v>
      </c>
      <c r="C16" s="33" t="str">
        <f>VLOOKUP(B16,ИСХОДНИК!A:P,5,FALSE())</f>
        <v>ORV 80</v>
      </c>
      <c r="D16" s="26" t="str">
        <f>VLOOKUP(B16,ИСХОДНИК!A:P,11,FALSE())</f>
        <v>Под сварку встык DIN</v>
      </c>
      <c r="E16" s="35">
        <f>VLOOKUP(B16,ИСХОДНИК!A:P,7,FALSE())</f>
        <v>80</v>
      </c>
      <c r="F16" s="27" t="str">
        <f>VLOOKUP(B16,ИСХОДНИК!A:P,10,FALSE())</f>
        <v xml:space="preserve">Холодильные масла </v>
      </c>
      <c r="G16" s="27">
        <f>VLOOKUP(B16,ИСХОДНИК!A:P,8,FALSE())</f>
        <v>52</v>
      </c>
      <c r="H16" s="36" t="str">
        <f>VLOOKUP(B16,ИСХОДНИК!A:P,9,FALSE())</f>
        <v xml:space="preserve"> -10…85</v>
      </c>
      <c r="I16" s="35" t="str">
        <f>VLOOKUP(B16,ИСХОДНИК!A:P,15,FALSE())</f>
        <v>U6 PL40R</v>
      </c>
      <c r="J16" s="28">
        <f>VLOOKUP(B16,ИСХОДНИК!A:N,13,FALSE())</f>
        <v>1100</v>
      </c>
      <c r="K16" s="28">
        <f>VLOOKUP(B16,ИСХОДНИК!A:N,14,FALSE())</f>
        <v>1320</v>
      </c>
      <c r="L16" s="38" t="str">
        <f>IF(VLOOKUP(B16,ИСХОДНИК!A:R,18,FALSE())=1,ИСХОДНИК!$T$2,IF(VLOOKUP(B16,ИСХОДНИК!A:R,18,FALSE())=2,ИСХОДНИК!$T$4,IF(VLOOKUP(B16,ИСХОДНИК!A:R,18,FALSE())=3,ИСХОДНИК!$T$5)))</f>
        <v>◑</v>
      </c>
    </row>
    <row r="17" spans="2:12" ht="22.5" customHeight="1">
      <c r="B17" s="280" t="s">
        <v>324</v>
      </c>
      <c r="C17" s="280"/>
      <c r="D17" s="280"/>
      <c r="E17" s="280"/>
      <c r="F17" s="280"/>
      <c r="G17" s="280"/>
      <c r="H17" s="280"/>
      <c r="I17" s="280"/>
      <c r="J17" s="280"/>
      <c r="K17" s="280"/>
      <c r="L17" s="280"/>
    </row>
    <row r="18" spans="2:12" ht="36.75" customHeight="1">
      <c r="B18" s="21" t="s">
        <v>10</v>
      </c>
      <c r="C18" s="21" t="s">
        <v>325</v>
      </c>
      <c r="D18" s="21" t="s">
        <v>326</v>
      </c>
      <c r="E18" s="21" t="s">
        <v>14</v>
      </c>
      <c r="F18" s="21" t="s">
        <v>15</v>
      </c>
      <c r="G18" s="21" t="s">
        <v>16</v>
      </c>
      <c r="H18" s="21" t="s">
        <v>317</v>
      </c>
      <c r="I18" s="21" t="s">
        <v>19</v>
      </c>
      <c r="J18" s="21" t="s">
        <v>20</v>
      </c>
      <c r="K18" s="21" t="s">
        <v>21</v>
      </c>
      <c r="L18" s="55" t="s">
        <v>22</v>
      </c>
    </row>
    <row r="19" spans="2:12" ht="22.5" customHeight="1">
      <c r="B19" s="23" t="s">
        <v>327</v>
      </c>
      <c r="C19" s="79">
        <v>49</v>
      </c>
      <c r="D19" s="25" t="s">
        <v>328</v>
      </c>
      <c r="E19" s="27" t="s">
        <v>329</v>
      </c>
      <c r="F19" s="27" t="str">
        <f>VLOOKUP(B19,ИСХОДНИК!A:P,10,FALSE())</f>
        <v xml:space="preserve">Холодильные масла </v>
      </c>
      <c r="G19" s="27" t="str">
        <f>VLOOKUP(B19,ИСХОДНИК!A:P,8,FALSE())</f>
        <v xml:space="preserve"> -</v>
      </c>
      <c r="H19" s="36" t="str">
        <f>VLOOKUP(B19,ИСХОДНИК!A:P,9,FALSE())</f>
        <v xml:space="preserve"> -10…85</v>
      </c>
      <c r="I19" s="35" t="str">
        <f>VLOOKUP(B19,ИСХОДНИК!A:P,15,FALSE())</f>
        <v>U6 PL40R</v>
      </c>
      <c r="J19" s="28">
        <f>VLOOKUP(B19,ИСХОДНИК!A:N,13,FALSE())</f>
        <v>185</v>
      </c>
      <c r="K19" s="28">
        <f>VLOOKUP(B19,ИСХОДНИК!A:N,14,FALSE())</f>
        <v>222</v>
      </c>
      <c r="L19" s="37" t="str">
        <f>IF(VLOOKUP(B19,ИСХОДНИК!A:R,18,FALSE())=1,ИСХОДНИК!$T$2,IF(VLOOKUP(B19,ИСХОДНИК!A:R,18,FALSE())=2,ИСХОДНИК!$T$4,IF(VLOOKUP(B19,ИСХОДНИК!A:R,18,FALSE())=3,ИСХОДНИК!$T$5)))</f>
        <v>●</v>
      </c>
    </row>
    <row r="20" spans="2:12" ht="22.5" customHeight="1">
      <c r="B20" s="23" t="s">
        <v>330</v>
      </c>
      <c r="C20" s="79">
        <v>60</v>
      </c>
      <c r="D20" s="25" t="s">
        <v>328</v>
      </c>
      <c r="E20" s="27" t="s">
        <v>329</v>
      </c>
      <c r="F20" s="27" t="str">
        <f>VLOOKUP(B20,ИСХОДНИК!A:P,10,FALSE())</f>
        <v xml:space="preserve">Холодильные масла </v>
      </c>
      <c r="G20" s="27" t="str">
        <f>VLOOKUP(B20,ИСХОДНИК!A:P,8,FALSE())</f>
        <v xml:space="preserve"> -</v>
      </c>
      <c r="H20" s="36" t="str">
        <f>VLOOKUP(B20,ИСХОДНИК!A:P,9,FALSE())</f>
        <v xml:space="preserve"> -10…85</v>
      </c>
      <c r="I20" s="35" t="str">
        <f>VLOOKUP(B20,ИСХОДНИК!A:P,15,FALSE())</f>
        <v>U6 PL40R</v>
      </c>
      <c r="J20" s="28">
        <f>VLOOKUP(B20,ИСХОДНИК!A:N,13,FALSE())</f>
        <v>185</v>
      </c>
      <c r="K20" s="28">
        <f>VLOOKUP(B20,ИСХОДНИК!A:N,14,FALSE())</f>
        <v>222</v>
      </c>
      <c r="L20" s="37" t="str">
        <f>IF(VLOOKUP(B20,ИСХОДНИК!A:R,18,FALSE())=1,ИСХОДНИК!$T$2,IF(VLOOKUP(B20,ИСХОДНИК!A:R,18,FALSE())=2,ИСХОДНИК!$T$4,IF(VLOOKUP(B20,ИСХОДНИК!A:R,18,FALSE())=3,ИСХОДНИК!$T$5)))</f>
        <v>●</v>
      </c>
    </row>
    <row r="21" spans="2:12" ht="22.5" customHeight="1">
      <c r="B21" s="23" t="s">
        <v>331</v>
      </c>
      <c r="C21" s="79">
        <v>49</v>
      </c>
      <c r="D21" s="25" t="s">
        <v>332</v>
      </c>
      <c r="E21" s="27" t="s">
        <v>329</v>
      </c>
      <c r="F21" s="27" t="str">
        <f>VLOOKUP(B21,ИСХОДНИК!A:P,10,FALSE())</f>
        <v xml:space="preserve">Холодильные масла </v>
      </c>
      <c r="G21" s="27" t="str">
        <f>VLOOKUP(B21,ИСХОДНИК!A:P,8,FALSE())</f>
        <v xml:space="preserve"> -</v>
      </c>
      <c r="H21" s="36" t="str">
        <f>VLOOKUP(B21,ИСХОДНИК!A:P,9,FALSE())</f>
        <v xml:space="preserve"> -10…85</v>
      </c>
      <c r="I21" s="35" t="str">
        <f>VLOOKUP(B21,ИСХОДНИК!A:P,15,FALSE())</f>
        <v>U6 PL40R</v>
      </c>
      <c r="J21" s="28">
        <f>VLOOKUP(B21,ИСХОДНИК!A:N,13,FALSE())</f>
        <v>185</v>
      </c>
      <c r="K21" s="28">
        <f>VLOOKUP(B21,ИСХОДНИК!A:N,14,FALSE())</f>
        <v>222</v>
      </c>
      <c r="L21" s="38" t="str">
        <f>IF(VLOOKUP(B21,ИСХОДНИК!A:R,18,FALSE())=1,ИСХОДНИК!$T$2,IF(VLOOKUP(B21,ИСХОДНИК!A:R,18,FALSE())=2,ИСХОДНИК!$T$4,IF(VLOOKUP(B21,ИСХОДНИК!A:R,18,FALSE())=3,ИСХОДНИК!$T$5)))</f>
        <v>◑</v>
      </c>
    </row>
    <row r="22" spans="2:12" ht="22.5" customHeight="1">
      <c r="B22" s="23" t="s">
        <v>333</v>
      </c>
      <c r="C22" s="79">
        <v>60</v>
      </c>
      <c r="D22" s="25" t="s">
        <v>332</v>
      </c>
      <c r="E22" s="27" t="s">
        <v>329</v>
      </c>
      <c r="F22" s="27" t="str">
        <f>VLOOKUP(B22,ИСХОДНИК!A:P,10,FALSE())</f>
        <v xml:space="preserve">Холодильные масла </v>
      </c>
      <c r="G22" s="27" t="str">
        <f>VLOOKUP(B22,ИСХОДНИК!A:P,8,FALSE())</f>
        <v xml:space="preserve"> -</v>
      </c>
      <c r="H22" s="27" t="str">
        <f>VLOOKUP(B22,ИСХОДНИК!A:P,9,FALSE())</f>
        <v xml:space="preserve"> -10…85</v>
      </c>
      <c r="I22" s="35" t="str">
        <f>VLOOKUP(B22,ИСХОДНИК!A:P,15,FALSE())</f>
        <v>U6 PL40R</v>
      </c>
      <c r="J22" s="28">
        <f>VLOOKUP(B22,ИСХОДНИК!A:N,13,FALSE())</f>
        <v>185</v>
      </c>
      <c r="K22" s="28">
        <f>VLOOKUP(B22,ИСХОДНИК!A:N,14,FALSE())</f>
        <v>222</v>
      </c>
      <c r="L22" s="38" t="str">
        <f>IF(VLOOKUP(B22,ИСХОДНИК!A:R,18,FALSE())=1,ИСХОДНИК!$T$2,IF(VLOOKUP(B22,ИСХОДНИК!A:R,18,FALSE())=2,ИСХОДНИК!$T$4,IF(VLOOKUP(B22,ИСХОДНИК!A:R,18,FALSE())=3,ИСХОДНИК!$T$5)))</f>
        <v>◑</v>
      </c>
    </row>
    <row r="23" spans="2:12">
      <c r="H23" s="51"/>
    </row>
    <row r="24" spans="2:12">
      <c r="H24" s="51"/>
    </row>
    <row r="25" spans="2:12">
      <c r="H25" s="107"/>
    </row>
  </sheetData>
  <mergeCells count="3">
    <mergeCell ref="B3:G3"/>
    <mergeCell ref="B9:L9"/>
    <mergeCell ref="B17:L17"/>
  </mergeCells>
  <hyperlinks>
    <hyperlink ref="B7" r:id="rId1" xr:uid="{ABE0AA75-7181-49F8-B109-1ED205F6846E}"/>
    <hyperlink ref="B8" r:id="rId2" xr:uid="{4110486E-3F72-44F5-8352-1BB4FD0AAE82}"/>
  </hyperlinks>
  <pageMargins left="0.75" right="0.75" top="1" bottom="1" header="0.511811023622047" footer="0.5"/>
  <pageSetup paperSize="9" orientation="portrait" horizontalDpi="300" verticalDpi="300"/>
  <headerFooter>
    <oddFooter>&amp;C&amp;1#&amp;"Calibri,Обычный"&amp;10&amp;K000000Classified as Business</oddFooter>
  </headerFooter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46B9A-6975-4D12-B2A3-EF3718DC68E9}">
  <sheetPr codeName="Лист16"/>
  <dimension ref="A1:K14"/>
  <sheetViews>
    <sheetView showGridLines="0" zoomScale="130" zoomScaleNormal="130" workbookViewId="0">
      <selection activeCell="E15" sqref="E15"/>
    </sheetView>
  </sheetViews>
  <sheetFormatPr defaultColWidth="9.28515625" defaultRowHeight="12.75"/>
  <cols>
    <col min="1" max="1" width="2.140625" customWidth="1"/>
    <col min="2" max="2" width="15.7109375" style="1" customWidth="1"/>
    <col min="3" max="3" width="28.28515625" customWidth="1"/>
    <col min="4" max="4" width="21.7109375" customWidth="1"/>
    <col min="5" max="5" width="43.7109375" customWidth="1"/>
    <col min="6" max="6" width="11.28515625" customWidth="1"/>
    <col min="7" max="7" width="17.42578125" customWidth="1"/>
    <col min="8" max="8" width="12.28515625" customWidth="1"/>
    <col min="9" max="9" width="10.42578125" customWidth="1"/>
    <col min="10" max="10" width="11.28515625" customWidth="1"/>
    <col min="11" max="11" width="4.42578125" customWidth="1"/>
  </cols>
  <sheetData>
    <row r="1" spans="1:11" ht="11.25" customHeight="1"/>
    <row r="2" spans="1:11" ht="18" customHeight="1">
      <c r="B2" s="39" t="s">
        <v>904</v>
      </c>
      <c r="C2" s="116"/>
      <c r="D2" s="4"/>
      <c r="E2" s="4"/>
      <c r="F2" s="4"/>
      <c r="G2" s="4"/>
      <c r="H2" s="4"/>
      <c r="I2" s="4"/>
      <c r="J2" s="4"/>
      <c r="K2" s="6"/>
    </row>
    <row r="3" spans="1:11" ht="88.5" customHeight="1">
      <c r="B3" s="261" t="s">
        <v>919</v>
      </c>
      <c r="C3" s="281"/>
      <c r="D3" s="281"/>
      <c r="E3" s="281"/>
      <c r="F3" s="281"/>
      <c r="G3" s="209"/>
      <c r="H3" s="40"/>
      <c r="I3" s="40"/>
      <c r="J3" s="40"/>
      <c r="K3" s="9"/>
    </row>
    <row r="4" spans="1:11" ht="10.5" customHeight="1">
      <c r="B4" s="10" t="s">
        <v>2</v>
      </c>
      <c r="C4" s="11" t="s">
        <v>3</v>
      </c>
      <c r="D4" s="13"/>
      <c r="E4" s="14"/>
      <c r="F4" s="117"/>
      <c r="G4" s="40"/>
      <c r="H4" s="40"/>
      <c r="I4" s="40"/>
      <c r="J4" s="40"/>
      <c r="K4" s="9"/>
    </row>
    <row r="5" spans="1:11" ht="10.5" customHeight="1">
      <c r="B5" s="199" t="s">
        <v>4</v>
      </c>
      <c r="C5" s="11" t="s">
        <v>5</v>
      </c>
      <c r="D5" s="13"/>
      <c r="E5" s="14"/>
      <c r="F5" s="117"/>
      <c r="G5" s="40"/>
      <c r="H5" s="40"/>
      <c r="I5" s="40"/>
      <c r="J5" s="40"/>
      <c r="K5" s="9"/>
    </row>
    <row r="6" spans="1:11" ht="10.5" customHeight="1">
      <c r="B6" s="16" t="s">
        <v>6</v>
      </c>
      <c r="C6" s="11" t="s">
        <v>7</v>
      </c>
      <c r="D6" s="13"/>
      <c r="E6" s="14"/>
      <c r="F6" s="117"/>
      <c r="G6" s="40"/>
      <c r="H6" s="40"/>
      <c r="I6" s="40"/>
      <c r="J6" s="40"/>
      <c r="K6" s="9"/>
    </row>
    <row r="7" spans="1:11" s="118" customFormat="1" ht="15" customHeight="1">
      <c r="B7" s="203" t="s">
        <v>8</v>
      </c>
      <c r="C7" s="17"/>
      <c r="D7" s="17"/>
      <c r="E7" s="15"/>
      <c r="F7" s="40"/>
      <c r="G7" s="40"/>
      <c r="H7" s="40"/>
      <c r="I7" s="40"/>
      <c r="J7" s="40"/>
      <c r="K7" s="9"/>
    </row>
    <row r="8" spans="1:11" s="118" customFormat="1" ht="15" customHeight="1">
      <c r="A8" s="53"/>
      <c r="B8" s="200" t="s">
        <v>341</v>
      </c>
      <c r="C8" s="130"/>
      <c r="D8" s="130"/>
      <c r="E8" s="202"/>
      <c r="F8" s="40"/>
      <c r="G8" s="40"/>
      <c r="H8" s="40"/>
      <c r="I8" s="40"/>
      <c r="J8" s="40"/>
      <c r="K8" s="9"/>
    </row>
    <row r="9" spans="1:11" ht="11.25" customHeight="1">
      <c r="B9" s="73"/>
      <c r="C9" s="19"/>
      <c r="D9" s="19"/>
      <c r="E9" s="19"/>
      <c r="F9" s="19"/>
      <c r="G9" s="19"/>
      <c r="H9" s="19"/>
      <c r="I9" s="19"/>
      <c r="J9" s="19"/>
      <c r="K9" s="20"/>
    </row>
    <row r="10" spans="1:11" ht="37.5" customHeight="1">
      <c r="B10" s="204" t="s">
        <v>10</v>
      </c>
      <c r="C10" s="204" t="s">
        <v>11</v>
      </c>
      <c r="D10" s="204" t="s">
        <v>13</v>
      </c>
      <c r="E10" s="204" t="s">
        <v>15</v>
      </c>
      <c r="F10" s="204" t="s">
        <v>16</v>
      </c>
      <c r="G10" s="204" t="s">
        <v>17</v>
      </c>
      <c r="H10" s="45" t="s">
        <v>19</v>
      </c>
      <c r="I10" s="204" t="s">
        <v>20</v>
      </c>
      <c r="J10" s="204" t="s">
        <v>21</v>
      </c>
      <c r="K10" s="55" t="s">
        <v>22</v>
      </c>
    </row>
    <row r="11" spans="1:11" ht="51" customHeight="1">
      <c r="B11" s="23" t="s">
        <v>905</v>
      </c>
      <c r="C11" s="205" t="str">
        <f>VLOOKUP(B11,ИСХОДНИК!A:P,5,FALSE())</f>
        <v>Реле уровня жидкости ELS 1.1</v>
      </c>
      <c r="D11" s="26" t="str">
        <f>VLOOKUP(B11,ИСХОДНИК!A:P,11,FALSE())</f>
        <v>Наруж. резьба G 3/4"</v>
      </c>
      <c r="E11" s="208" t="str">
        <f>VLOOKUP(B11,ИСХОДНИК!A:P,10,FALSE())</f>
        <v>R717 (аммиак), R744 (диоксид углерода), R507A, R410A, R134a, R22, R404A, R407C, холодильные масла, пропиленгликоль и этиленгликоль</v>
      </c>
      <c r="F11" s="27">
        <f>VLOOKUP(B11,ИСХОДНИК!A:P,8,FALSE())</f>
        <v>63</v>
      </c>
      <c r="G11" s="36" t="str">
        <f>VLOOKUP(B11,ИСХОДНИК!A:P,9,FALSE())</f>
        <v xml:space="preserve"> -60…120</v>
      </c>
      <c r="H11" s="25" t="str">
        <f>VLOOKUP(B11,ИСХОДНИК!A:P,15,FALSE())</f>
        <v>U6 PL40R</v>
      </c>
      <c r="I11" s="28">
        <f>VLOOKUP(B11,ИСХОДНИК!A:P,13,FALSE())</f>
        <v>1390</v>
      </c>
      <c r="J11" s="28">
        <f>VLOOKUP(B11,ИСХОДНИК!A:P,14,FALSE())</f>
        <v>1668</v>
      </c>
      <c r="K11" s="206" t="str">
        <f>IF(VLOOKUP(B11,ИСХОДНИК!A:R,18,FALSE())=1,ИСХОДНИК!$T$2,IF(VLOOKUP(B11,ИСХОДНИК!A:R,18,FALSE())=2,ИСХОДНИК!$T$4,IF(VLOOKUP(B11,ИСХОДНИК!A:R,18,FALSE())=3,ИСХОДНИК!$T$5)))</f>
        <v>●</v>
      </c>
    </row>
    <row r="12" spans="1:11" ht="22.5" customHeight="1">
      <c r="B12" s="23" t="s">
        <v>906</v>
      </c>
      <c r="C12" s="205" t="str">
        <f>VLOOKUP(B12,ИСХОДНИК!A:P,5,FALSE())</f>
        <v>Штуцер под сварку</v>
      </c>
      <c r="D12" s="26" t="str">
        <f>VLOOKUP(B12,ИСХОДНИК!A:P,11,FALSE())</f>
        <v>Внутр. резьба G 3/4"</v>
      </c>
      <c r="E12" s="27" t="str">
        <f>VLOOKUP(B12,ИСХОДНИК!A:P,10,FALSE())</f>
        <v xml:space="preserve"> -</v>
      </c>
      <c r="F12" s="27" t="str">
        <f>VLOOKUP(B12,ИСХОДНИК!A:P,8,FALSE())</f>
        <v xml:space="preserve"> -</v>
      </c>
      <c r="G12" s="36" t="str">
        <f>VLOOKUP(B12,ИСХОДНИК!A:P,9,FALSE())</f>
        <v xml:space="preserve"> -</v>
      </c>
      <c r="H12" s="25" t="str">
        <f>VLOOKUP(B12,ИСХОДНИК!A:P,15,FALSE())</f>
        <v>U6 PL40R</v>
      </c>
      <c r="I12" s="28">
        <f>VLOOKUP(B12,ИСХОДНИК!A:P,13,FALSE())</f>
        <v>49</v>
      </c>
      <c r="J12" s="28">
        <f>VLOOKUP(B12,ИСХОДНИК!A:P,14,FALSE())</f>
        <v>58.8</v>
      </c>
      <c r="K12" s="206" t="str">
        <f>IF(VLOOKUP(B12,ИСХОДНИК!A:R,18,FALSE())=1,ИСХОДНИК!$T$2,IF(VLOOKUP(B12,ИСХОДНИК!A:R,18,FALSE())=2,ИСХОДНИК!$T$4,IF(VLOOKUP(B12,ИСХОДНИК!A:R,18,FALSE())=3,ИСХОДНИК!$T$5)))</f>
        <v>●</v>
      </c>
    </row>
    <row r="14" spans="1:11" ht="24.75" customHeight="1">
      <c r="B14" s="210" t="s">
        <v>913</v>
      </c>
      <c r="C14" s="210"/>
      <c r="D14" s="210"/>
      <c r="F14" s="282" t="s">
        <v>1076</v>
      </c>
      <c r="G14" s="282"/>
      <c r="H14" s="282"/>
      <c r="I14" s="282"/>
      <c r="J14" s="282"/>
      <c r="K14" s="282"/>
    </row>
  </sheetData>
  <mergeCells count="2">
    <mergeCell ref="B3:F3"/>
    <mergeCell ref="F14:K14"/>
  </mergeCells>
  <hyperlinks>
    <hyperlink ref="B7" r:id="rId1" xr:uid="{EAB3790B-5459-4075-A153-54F75A6045BA}"/>
    <hyperlink ref="B8" r:id="rId2" xr:uid="{7F8A8F45-A76E-49A4-BF63-1D83BB254ED0}"/>
  </hyperlinks>
  <pageMargins left="0.75" right="0.75" top="1" bottom="1" header="0.511811023622047" footer="0.5"/>
  <pageSetup paperSize="9" orientation="portrait" horizontalDpi="300" verticalDpi="300" r:id="rId3"/>
  <headerFooter>
    <oddFooter>&amp;C&amp;1#&amp;"Calibri,Обычный"&amp;10&amp;K000000Classified as Business</oddFooter>
  </headerFooter>
  <drawing r:id="rId4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03413-33E5-48B7-8281-3B2DD5CF85E0}">
  <dimension ref="A1:K22"/>
  <sheetViews>
    <sheetView showGridLines="0" topLeftCell="A10" zoomScale="145" zoomScaleNormal="145" workbookViewId="0">
      <selection activeCell="B8" sqref="B8"/>
    </sheetView>
  </sheetViews>
  <sheetFormatPr defaultColWidth="9.28515625" defaultRowHeight="12.75"/>
  <cols>
    <col min="1" max="1" width="2.140625" customWidth="1"/>
    <col min="2" max="2" width="15.7109375" style="1" customWidth="1"/>
    <col min="3" max="3" width="20.7109375" customWidth="1"/>
    <col min="4" max="4" width="21.7109375" customWidth="1"/>
    <col min="5" max="5" width="20.5703125" bestFit="1" customWidth="1"/>
    <col min="6" max="6" width="11.28515625" customWidth="1"/>
    <col min="7" max="7" width="16.28515625" bestFit="1" customWidth="1"/>
    <col min="8" max="8" width="17.7109375" customWidth="1"/>
    <col min="9" max="9" width="10.42578125" customWidth="1"/>
    <col min="10" max="10" width="11.28515625" customWidth="1"/>
    <col min="11" max="11" width="4.42578125" customWidth="1"/>
  </cols>
  <sheetData>
    <row r="1" spans="1:11" ht="11.25" customHeight="1"/>
    <row r="2" spans="1:11" ht="18" customHeight="1">
      <c r="B2" s="39" t="s">
        <v>1073</v>
      </c>
      <c r="C2" s="116"/>
      <c r="D2" s="4"/>
      <c r="E2" s="4"/>
      <c r="F2" s="4"/>
      <c r="G2" s="4"/>
      <c r="H2" s="4"/>
      <c r="I2" s="4"/>
      <c r="J2" s="4"/>
      <c r="K2" s="6"/>
    </row>
    <row r="3" spans="1:11" ht="84.75" customHeight="1">
      <c r="B3" s="283" t="s">
        <v>1096</v>
      </c>
      <c r="C3" s="284"/>
      <c r="D3" s="284"/>
      <c r="E3" s="284"/>
      <c r="F3" s="284"/>
      <c r="G3" s="209"/>
      <c r="H3" s="40"/>
      <c r="I3" s="40"/>
      <c r="J3" s="40"/>
      <c r="K3" s="9"/>
    </row>
    <row r="4" spans="1:11" ht="10.5" customHeight="1">
      <c r="B4" s="10" t="s">
        <v>2</v>
      </c>
      <c r="C4" s="11" t="s">
        <v>3</v>
      </c>
      <c r="D4" s="13"/>
      <c r="E4" s="14"/>
      <c r="F4" s="117"/>
      <c r="G4" s="40"/>
      <c r="H4" s="40"/>
      <c r="I4" s="40"/>
      <c r="J4" s="40"/>
      <c r="K4" s="9"/>
    </row>
    <row r="5" spans="1:11" ht="10.5" customHeight="1">
      <c r="B5" s="199" t="s">
        <v>4</v>
      </c>
      <c r="C5" s="11" t="s">
        <v>5</v>
      </c>
      <c r="D5" s="13"/>
      <c r="E5" s="14"/>
      <c r="F5" s="117"/>
      <c r="G5" s="40"/>
      <c r="H5" s="40"/>
      <c r="I5" s="40"/>
      <c r="J5" s="40"/>
      <c r="K5" s="9"/>
    </row>
    <row r="6" spans="1:11" ht="10.5" customHeight="1">
      <c r="B6" s="16" t="s">
        <v>6</v>
      </c>
      <c r="C6" s="11" t="s">
        <v>7</v>
      </c>
      <c r="D6" s="13"/>
      <c r="E6" s="14"/>
      <c r="F6" s="117"/>
      <c r="G6" s="40"/>
      <c r="H6" s="40"/>
      <c r="I6" s="40"/>
      <c r="J6" s="40"/>
      <c r="K6" s="9"/>
    </row>
    <row r="7" spans="1:11" s="118" customFormat="1" ht="15" customHeight="1">
      <c r="B7" s="203" t="s">
        <v>8</v>
      </c>
      <c r="C7" s="17"/>
      <c r="D7" s="17"/>
      <c r="E7" s="15"/>
      <c r="F7" s="40"/>
      <c r="G7" s="40"/>
      <c r="H7" s="40"/>
      <c r="I7" s="40"/>
      <c r="J7" s="40"/>
      <c r="K7" s="9"/>
    </row>
    <row r="8" spans="1:11" s="118" customFormat="1" ht="15" customHeight="1">
      <c r="A8" s="53"/>
      <c r="B8" s="201" t="s">
        <v>341</v>
      </c>
      <c r="C8" s="130"/>
      <c r="D8" s="130"/>
      <c r="E8" s="202"/>
      <c r="F8" s="40"/>
      <c r="G8" s="40"/>
      <c r="H8" s="71" t="s">
        <v>1097</v>
      </c>
      <c r="I8" s="238" t="s">
        <v>1058</v>
      </c>
      <c r="J8" s="40"/>
      <c r="K8" s="9"/>
    </row>
    <row r="9" spans="1:11" ht="11.25" customHeight="1">
      <c r="B9" s="73"/>
      <c r="C9" s="19"/>
      <c r="D9" s="19"/>
      <c r="E9" s="19"/>
      <c r="F9" s="19"/>
      <c r="G9" s="19"/>
      <c r="H9" s="19"/>
      <c r="I9" s="19"/>
      <c r="J9" s="19"/>
      <c r="K9" s="20"/>
    </row>
    <row r="10" spans="1:11" ht="37.5" customHeight="1">
      <c r="B10" s="222" t="s">
        <v>10</v>
      </c>
      <c r="C10" s="222" t="s">
        <v>11</v>
      </c>
      <c r="D10" s="222" t="s">
        <v>13</v>
      </c>
      <c r="E10" s="222" t="s">
        <v>15</v>
      </c>
      <c r="F10" s="222" t="s">
        <v>16</v>
      </c>
      <c r="G10" s="222" t="s">
        <v>17</v>
      </c>
      <c r="H10" s="45" t="s">
        <v>19</v>
      </c>
      <c r="I10" s="222" t="s">
        <v>20</v>
      </c>
      <c r="J10" s="222" t="s">
        <v>21</v>
      </c>
      <c r="K10" s="55" t="s">
        <v>22</v>
      </c>
    </row>
    <row r="11" spans="1:11" ht="18">
      <c r="B11" s="23" t="s">
        <v>1065</v>
      </c>
      <c r="C11" s="223" t="str">
        <f>VLOOKUP(B11,ИСХОДНИК!A:P,5,FALSE())</f>
        <v>LLG-R 185</v>
      </c>
      <c r="D11" s="26" t="str">
        <f>VLOOKUP(B11,ИСХОДНИК!A:P,11,FALSE())</f>
        <v>Под сварку встык DIN</v>
      </c>
      <c r="E11" s="208" t="str">
        <f>VLOOKUP(B11,ИСХОДНИК!A:P,10,FALSE())</f>
        <v>R717, R744 и фреоны</v>
      </c>
      <c r="F11" s="27">
        <f>VLOOKUP(B11,ИСХОДНИК!A:P,8,FALSE())</f>
        <v>40</v>
      </c>
      <c r="G11" s="36" t="str">
        <f>VLOOKUP(B11,ИСХОДНИК!A:P,9,FALSE())</f>
        <v xml:space="preserve"> -50…120</v>
      </c>
      <c r="H11" s="100" t="str">
        <f>VLOOKUP(B11,ИСХОДНИК!A:P,15,FALSE())</f>
        <v>PR PL40R-Project</v>
      </c>
      <c r="I11" s="28">
        <f>VLOOKUP(B11,ИСХОДНИК!A:P,13,FALSE())</f>
        <v>920</v>
      </c>
      <c r="J11" s="28">
        <f>VLOOKUP(B11,ИСХОДНИК!A:P,14,FALSE())</f>
        <v>1104</v>
      </c>
      <c r="K11" s="225" t="str">
        <f>IF(VLOOKUP(B11,ИСХОДНИК!A:R,18,FALSE())=1,ИСХОДНИК!$T$2,IF(VLOOKUP(B11,ИСХОДНИК!A:R,18,FALSE())=2,ИСХОДНИК!$T$4,IF(VLOOKUP(B11,ИСХОДНИК!A:R,18,FALSE())=3,ИСХОДНИК!$T$5)))</f>
        <v>●</v>
      </c>
    </row>
    <row r="12" spans="1:11" ht="18">
      <c r="B12" s="23" t="s">
        <v>1066</v>
      </c>
      <c r="C12" s="223" t="str">
        <f>VLOOKUP(B12,ИСХОДНИК!A:P,5,FALSE())</f>
        <v>LLG-R 335</v>
      </c>
      <c r="D12" s="26" t="str">
        <f>VLOOKUP(B12,ИСХОДНИК!A:P,11,FALSE())</f>
        <v>Под сварку встык DIN</v>
      </c>
      <c r="E12" s="208" t="str">
        <f>VLOOKUP(B12,ИСХОДНИК!A:P,10,FALSE())</f>
        <v>R717, R744 и фреоны</v>
      </c>
      <c r="F12" s="27">
        <f>VLOOKUP(B12,ИСХОДНИК!A:P,8,FALSE())</f>
        <v>40</v>
      </c>
      <c r="G12" s="36" t="str">
        <f>VLOOKUP(B12,ИСХОДНИК!A:P,9,FALSE())</f>
        <v xml:space="preserve"> -50…120</v>
      </c>
      <c r="H12" s="100" t="str">
        <f>VLOOKUP(B12,ИСХОДНИК!A:P,15,FALSE())</f>
        <v>PR PL40R-Project</v>
      </c>
      <c r="I12" s="28">
        <f>VLOOKUP(B12,ИСХОДНИК!A:P,13,FALSE())</f>
        <v>1090</v>
      </c>
      <c r="J12" s="28">
        <f>VLOOKUP(B12,ИСХОДНИК!A:P,14,FALSE())</f>
        <v>1308</v>
      </c>
      <c r="K12" s="225" t="str">
        <f>IF(VLOOKUP(B12,ИСХОДНИК!A:R,18,FALSE())=1,ИСХОДНИК!$T$2,IF(VLOOKUP(B12,ИСХОДНИК!A:R,18,FALSE())=2,ИСХОДНИК!$T$4,IF(VLOOKUP(B12,ИСХОДНИК!A:R,18,FALSE())=3,ИСХОДНИК!$T$5)))</f>
        <v>●</v>
      </c>
    </row>
    <row r="13" spans="1:11">
      <c r="B13" s="23" t="s">
        <v>1068</v>
      </c>
      <c r="C13" s="223" t="str">
        <f>VLOOKUP(B13,ИСХОДНИК!A:P,5,FALSE())</f>
        <v>LLG-R 590</v>
      </c>
      <c r="D13" s="26" t="str">
        <f>VLOOKUP(B13,ИСХОДНИК!A:P,11,FALSE())</f>
        <v>Под сварку встык DIN</v>
      </c>
      <c r="E13" s="208" t="str">
        <f>VLOOKUP(B13,ИСХОДНИК!A:P,10,FALSE())</f>
        <v>R717, R744 и фреоны</v>
      </c>
      <c r="F13" s="27">
        <f>VLOOKUP(B13,ИСХОДНИК!A:P,8,FALSE())</f>
        <v>40</v>
      </c>
      <c r="G13" s="36" t="str">
        <f>VLOOKUP(B13,ИСХОДНИК!A:P,9,FALSE())</f>
        <v xml:space="preserve"> -50…120</v>
      </c>
      <c r="H13" s="100" t="str">
        <f>VLOOKUP(B13,ИСХОДНИК!A:P,15,FALSE())</f>
        <v>PR PL40R-Project</v>
      </c>
      <c r="I13" s="28">
        <f>VLOOKUP(B13,ИСХОДНИК!A:P,13,FALSE())</f>
        <v>1790</v>
      </c>
      <c r="J13" s="28">
        <f>VLOOKUP(B13,ИСХОДНИК!A:P,14,FALSE())</f>
        <v>2148</v>
      </c>
      <c r="K13" s="25" t="str">
        <f>IF(VLOOKUP(B13,ИСХОДНИК!A:R,18,FALSE())=1,ИСХОДНИК!$T$2,IF(VLOOKUP(B13,ИСХОДНИК!A:R,18,FALSE())=2,ИСХОДНИК!$T$4,IF(VLOOKUP(B13,ИСХОДНИК!A:R,18,FALSE())=3,ИСХОДНИК!$T$5)))</f>
        <v>◑</v>
      </c>
    </row>
    <row r="14" spans="1:11" ht="18">
      <c r="B14" s="23" t="s">
        <v>1069</v>
      </c>
      <c r="C14" s="223" t="str">
        <f>VLOOKUP(B14,ИСХОДНИК!A:P,5,FALSE())</f>
        <v>LLG-R 740</v>
      </c>
      <c r="D14" s="26" t="str">
        <f>VLOOKUP(B14,ИСХОДНИК!A:P,11,FALSE())</f>
        <v>Под сварку встык DIN</v>
      </c>
      <c r="E14" s="208" t="str">
        <f>VLOOKUP(B14,ИСХОДНИК!A:P,10,FALSE())</f>
        <v>R717, R744 и фреоны</v>
      </c>
      <c r="F14" s="27">
        <f>VLOOKUP(B14,ИСХОДНИК!A:P,8,FALSE())</f>
        <v>40</v>
      </c>
      <c r="G14" s="36" t="str">
        <f>VLOOKUP(B14,ИСХОДНИК!A:P,9,FALSE())</f>
        <v xml:space="preserve"> -50…120</v>
      </c>
      <c r="H14" s="100" t="str">
        <f>VLOOKUP(B14,ИСХОДНИК!A:P,15,FALSE())</f>
        <v>PR PL40R-Project</v>
      </c>
      <c r="I14" s="28">
        <f>VLOOKUP(B14,ИСХОДНИК!A:P,13,FALSE())</f>
        <v>2150</v>
      </c>
      <c r="J14" s="28">
        <f>VLOOKUP(B14,ИСХОДНИК!A:P,14,FALSE())</f>
        <v>2580</v>
      </c>
      <c r="K14" s="225" t="str">
        <f>IF(VLOOKUP(B14,ИСХОДНИК!A:R,18,FALSE())=1,ИСХОДНИК!$T$2,IF(VLOOKUP(B14,ИСХОДНИК!A:R,18,FALSE())=2,ИСХОДНИК!$T$4,IF(VLOOKUP(B14,ИСХОДНИК!A:R,18,FALSE())=3,ИСХОДНИК!$T$5)))</f>
        <v>●</v>
      </c>
    </row>
    <row r="15" spans="1:11">
      <c r="B15" s="23" t="s">
        <v>1070</v>
      </c>
      <c r="C15" s="223" t="str">
        <f>VLOOKUP(B15,ИСХОДНИК!A:P,5,FALSE())</f>
        <v>LLG-R 995</v>
      </c>
      <c r="D15" s="26" t="str">
        <f>VLOOKUP(B15,ИСХОДНИК!A:P,11,FALSE())</f>
        <v>Под сварку встык DIN</v>
      </c>
      <c r="E15" s="208" t="str">
        <f>VLOOKUP(B15,ИСХОДНИК!A:P,10,FALSE())</f>
        <v>R717, R744 и фреоны</v>
      </c>
      <c r="F15" s="27">
        <f>VLOOKUP(B15,ИСХОДНИК!A:P,8,FALSE())</f>
        <v>40</v>
      </c>
      <c r="G15" s="36" t="str">
        <f>VLOOKUP(B15,ИСХОДНИК!A:P,9,FALSE())</f>
        <v xml:space="preserve"> -50…120</v>
      </c>
      <c r="H15" s="100" t="str">
        <f>VLOOKUP(B15,ИСХОДНИК!A:P,15,FALSE())</f>
        <v>PR PL40R-Project</v>
      </c>
      <c r="I15" s="28">
        <f>VLOOKUP(B15,ИСХОДНИК!A:P,13,FALSE())</f>
        <v>2600</v>
      </c>
      <c r="J15" s="28">
        <f>VLOOKUP(B15,ИСХОДНИК!A:P,14,FALSE())</f>
        <v>3120</v>
      </c>
      <c r="K15" s="25" t="str">
        <f>IF(VLOOKUP(B15,ИСХОДНИК!A:R,18,FALSE())=1,ИСХОДНИК!$T$2,IF(VLOOKUP(B15,ИСХОДНИК!A:R,18,FALSE())=2,ИСХОДНИК!$T$4,IF(VLOOKUP(B15,ИСХОДНИК!A:R,18,FALSE())=3,ИСХОДНИК!$T$5)))</f>
        <v>◑</v>
      </c>
    </row>
    <row r="16" spans="1:11" ht="18">
      <c r="B16" s="23" t="s">
        <v>1071</v>
      </c>
      <c r="C16" s="223" t="str">
        <f>VLOOKUP(B16,ИСХОДНИК!A:P,5,FALSE())</f>
        <v>LLG-R 1145</v>
      </c>
      <c r="D16" s="26" t="str">
        <f>VLOOKUP(B16,ИСХОДНИК!A:P,11,FALSE())</f>
        <v>Под сварку встык DIN</v>
      </c>
      <c r="E16" s="208" t="str">
        <f>VLOOKUP(B16,ИСХОДНИК!A:P,10,FALSE())</f>
        <v>R717, R744 и фреоны</v>
      </c>
      <c r="F16" s="27">
        <f>VLOOKUP(B16,ИСХОДНИК!A:P,8,FALSE())</f>
        <v>40</v>
      </c>
      <c r="G16" s="36" t="str">
        <f>VLOOKUP(B16,ИСХОДНИК!A:P,9,FALSE())</f>
        <v xml:space="preserve"> -50…120</v>
      </c>
      <c r="H16" s="100" t="str">
        <f>VLOOKUP(B16,ИСХОДНИК!A:P,15,FALSE())</f>
        <v>PR PL40R-Project</v>
      </c>
      <c r="I16" s="28">
        <f>VLOOKUP(B16,ИСХОДНИК!A:P,13,FALSE())</f>
        <v>2900</v>
      </c>
      <c r="J16" s="28">
        <f>VLOOKUP(B16,ИСХОДНИК!A:P,14,FALSE())</f>
        <v>3480</v>
      </c>
      <c r="K16" s="225" t="str">
        <f>IF(VLOOKUP(B16,ИСХОДНИК!A:R,18,FALSE())=1,ИСХОДНИК!$T$2,IF(VLOOKUP(B16,ИСХОДНИК!A:R,18,FALSE())=2,ИСХОДНИК!$T$4,IF(VLOOKUP(B16,ИСХОДНИК!A:R,18,FALSE())=3,ИСХОДНИК!$T$5)))</f>
        <v>○</v>
      </c>
    </row>
    <row r="17" spans="2:11" ht="18">
      <c r="B17" s="23" t="s">
        <v>1072</v>
      </c>
      <c r="C17" s="223" t="str">
        <f>VLOOKUP(B17,ИСХОДНИК!A:P,5,FALSE())</f>
        <v>LLG-R 1550</v>
      </c>
      <c r="D17" s="26" t="str">
        <f>VLOOKUP(B17,ИСХОДНИК!A:P,11,FALSE())</f>
        <v>Под сварку встык DIN</v>
      </c>
      <c r="E17" s="208" t="str">
        <f>VLOOKUP(B17,ИСХОДНИК!A:P,10,FALSE())</f>
        <v>R717, R744 и фреоны</v>
      </c>
      <c r="F17" s="27">
        <f>VLOOKUP(B17,ИСХОДНИК!A:P,8,FALSE())</f>
        <v>40</v>
      </c>
      <c r="G17" s="36" t="str">
        <f>VLOOKUP(B17,ИСХОДНИК!A:P,9,FALSE())</f>
        <v xml:space="preserve"> -50…120</v>
      </c>
      <c r="H17" s="100" t="str">
        <f>VLOOKUP(B17,ИСХОДНИК!A:P,15,FALSE())</f>
        <v>PR PL40R-Project</v>
      </c>
      <c r="I17" s="28">
        <f>VLOOKUP(B17,ИСХОДНИК!A:P,13,FALSE())</f>
        <v>3700</v>
      </c>
      <c r="J17" s="28">
        <f>VLOOKUP(B17,ИСХОДНИК!A:P,14,FALSE())</f>
        <v>4440</v>
      </c>
      <c r="K17" s="225" t="str">
        <f>IF(VLOOKUP(B17,ИСХОДНИК!A:R,18,FALSE())=1,ИСХОДНИК!$T$2,IF(VLOOKUP(B17,ИСХОДНИК!A:R,18,FALSE())=2,ИСХОДНИК!$T$4,IF(VLOOKUP(B17,ИСХОДНИК!A:R,18,FALSE())=3,ИСХОДНИК!$T$5)))</f>
        <v>○</v>
      </c>
    </row>
    <row r="18" spans="2:11" ht="15" customHeight="1">
      <c r="B18" s="285" t="s">
        <v>1098</v>
      </c>
      <c r="C18" s="285"/>
      <c r="D18" s="285"/>
      <c r="E18" s="285"/>
      <c r="F18" s="285"/>
      <c r="G18" s="285"/>
      <c r="H18" s="285"/>
      <c r="I18" s="285"/>
      <c r="J18" s="285"/>
      <c r="K18" s="285"/>
    </row>
    <row r="20" spans="2:11" ht="35.25">
      <c r="B20" s="45" t="s">
        <v>10</v>
      </c>
      <c r="C20" s="45" t="s">
        <v>11</v>
      </c>
      <c r="D20" s="45" t="s">
        <v>13</v>
      </c>
      <c r="E20" s="45" t="s">
        <v>15</v>
      </c>
      <c r="F20" s="45" t="s">
        <v>16</v>
      </c>
      <c r="G20" s="45" t="s">
        <v>17</v>
      </c>
      <c r="H20" s="45" t="s">
        <v>19</v>
      </c>
      <c r="I20" s="45" t="s">
        <v>20</v>
      </c>
      <c r="J20" s="45" t="s">
        <v>21</v>
      </c>
      <c r="K20" s="55" t="s">
        <v>22</v>
      </c>
    </row>
    <row r="21" spans="2:11" s="42" customFormat="1" ht="34.5" customHeight="1">
      <c r="B21" s="23" t="s">
        <v>1047</v>
      </c>
      <c r="C21" s="153" t="str">
        <f>VLOOKUP(B21,ИСХОДНИК!A:P,5,FALSE())</f>
        <v xml:space="preserve">SG-R 25D </v>
      </c>
      <c r="D21" s="153" t="str">
        <f>VLOOKUP(B21,ИСХОДНИК!A:P,11,FALSE())</f>
        <v>Под сварку встык DIN</v>
      </c>
      <c r="E21" s="153" t="str">
        <f>VLOOKUP(B21,ИСХОДНИК!A:P,10,FALSE())</f>
        <v>R717, R744 и фреоны</v>
      </c>
      <c r="F21" s="224">
        <f>VLOOKUP(B21,ИСХОДНИК!A:P,8,FALSE())</f>
        <v>52</v>
      </c>
      <c r="G21" s="224" t="str">
        <f>VLOOKUP(B21,ИСХОДНИК!A:P,9,FALSE())</f>
        <v xml:space="preserve"> -50…150</v>
      </c>
      <c r="H21" s="224" t="str">
        <f>VLOOKUP(B21,ИСХОДНИК!A:P,15,FALSE())</f>
        <v>U6 PL40R</v>
      </c>
      <c r="I21" s="28">
        <f>VLOOKUP(B21,ИСХОДНИК!A:P,13,FALSE())</f>
        <v>260</v>
      </c>
      <c r="J21" s="28">
        <f>VLOOKUP(B21,ИСХОДНИК!A:P,14,FALSE())</f>
        <v>312</v>
      </c>
      <c r="K21" s="224" t="str">
        <f>IF(VLOOKUP(B21,ИСХОДНИК!A:R,18,FALSE())=1,ИСХОДНИК!$T$2,IF(VLOOKUP(B21,ИСХОДНИК!A:R,18,FALSE())=2,ИСХОДНИК!$T$4,IF(VLOOKUP(B17,ИСХОДНИК!A:R,18,FALSE())=3,ИСХОДНИК!$T$5)))</f>
        <v>◑</v>
      </c>
    </row>
    <row r="22" spans="2:11">
      <c r="B22" s="285" t="s">
        <v>1099</v>
      </c>
      <c r="C22" s="285"/>
      <c r="D22" s="285"/>
      <c r="E22" s="285"/>
      <c r="F22" s="285"/>
      <c r="G22" s="285"/>
      <c r="H22" s="285"/>
      <c r="I22" s="285"/>
      <c r="J22" s="285"/>
      <c r="K22" s="285"/>
    </row>
  </sheetData>
  <mergeCells count="3">
    <mergeCell ref="B3:F3"/>
    <mergeCell ref="B18:K18"/>
    <mergeCell ref="B22:K22"/>
  </mergeCells>
  <hyperlinks>
    <hyperlink ref="B7" r:id="rId1" xr:uid="{70E8DBFB-74B1-488C-B8D5-970AE11FE47D}"/>
    <hyperlink ref="B8" r:id="rId2" xr:uid="{AC98015E-8367-4D34-BAAA-6F39583CC14A}"/>
  </hyperlinks>
  <pageMargins left="0.75" right="0.75" top="1" bottom="1" header="0.511811023622047" footer="0.5"/>
  <pageSetup paperSize="9" orientation="portrait" horizontalDpi="300" verticalDpi="300" r:id="rId3"/>
  <headerFooter>
    <oddFooter>&amp;C&amp;1#&amp;"Calibri,Обычный"&amp;10&amp;K000000Classified as Business</oddFooter>
  </headerFooter>
  <drawing r:id="rId4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356912-5A2B-4044-BBE7-6366A95B8CBC}">
  <sheetPr codeName="Лист13"/>
  <dimension ref="B1:M131"/>
  <sheetViews>
    <sheetView showGridLines="0" zoomScale="160" zoomScaleNormal="160" workbookViewId="0">
      <selection activeCell="J128" sqref="J128:K131"/>
    </sheetView>
  </sheetViews>
  <sheetFormatPr defaultRowHeight="12.75"/>
  <cols>
    <col min="1" max="1" width="2.28515625" customWidth="1"/>
    <col min="2" max="2" width="18.42578125" style="181" customWidth="1"/>
    <col min="3" max="3" width="28.140625" customWidth="1"/>
    <col min="4" max="4" width="10.28515625" bestFit="1" customWidth="1"/>
    <col min="5" max="5" width="9.7109375" bestFit="1" customWidth="1"/>
    <col min="6" max="6" width="9" style="61" bestFit="1" customWidth="1"/>
    <col min="7" max="7" width="13.28515625" customWidth="1"/>
    <col min="8" max="8" width="24.42578125" bestFit="1" customWidth="1"/>
    <col min="9" max="9" width="10.140625" customWidth="1"/>
    <col min="13" max="13" width="26" hidden="1" customWidth="1"/>
  </cols>
  <sheetData>
    <row r="1" spans="2:12">
      <c r="B1" s="303" t="s">
        <v>868</v>
      </c>
      <c r="C1" s="303"/>
      <c r="D1" s="303"/>
      <c r="E1" s="303"/>
      <c r="F1" s="303"/>
      <c r="G1" s="303"/>
      <c r="H1" s="303"/>
      <c r="I1" s="303"/>
      <c r="J1" s="303"/>
      <c r="K1" s="303"/>
      <c r="L1" s="303"/>
    </row>
    <row r="2" spans="2:12">
      <c r="B2" s="304"/>
      <c r="C2" s="304"/>
      <c r="D2" s="304"/>
      <c r="E2" s="304"/>
      <c r="F2" s="304"/>
      <c r="G2" s="304"/>
      <c r="H2" s="304"/>
      <c r="I2" s="304"/>
      <c r="J2" s="304"/>
      <c r="K2" s="304"/>
      <c r="L2" s="304"/>
    </row>
    <row r="3" spans="2:12" ht="236.25" customHeight="1">
      <c r="B3" s="305"/>
      <c r="C3" s="306"/>
      <c r="D3" s="306"/>
      <c r="E3" s="306"/>
      <c r="F3" s="306"/>
      <c r="G3" s="306"/>
      <c r="H3" s="306"/>
      <c r="I3" s="306"/>
      <c r="J3" s="306"/>
      <c r="K3" s="306"/>
      <c r="L3" s="307"/>
    </row>
    <row r="4" spans="2:12" ht="38.25">
      <c r="B4" s="45" t="s">
        <v>820</v>
      </c>
      <c r="C4" s="45" t="s">
        <v>361</v>
      </c>
      <c r="D4" s="45" t="s">
        <v>821</v>
      </c>
      <c r="E4" s="45" t="s">
        <v>350</v>
      </c>
      <c r="F4" s="45" t="s">
        <v>867</v>
      </c>
      <c r="G4" s="45" t="s">
        <v>898</v>
      </c>
      <c r="H4" s="45" t="s">
        <v>823</v>
      </c>
      <c r="I4" s="45" t="s">
        <v>19</v>
      </c>
      <c r="J4" s="45" t="s">
        <v>20</v>
      </c>
      <c r="K4" s="45" t="s">
        <v>21</v>
      </c>
      <c r="L4" s="55" t="s">
        <v>22</v>
      </c>
    </row>
    <row r="5" spans="2:12">
      <c r="B5" s="288" t="s">
        <v>831</v>
      </c>
      <c r="C5" s="149" t="s">
        <v>824</v>
      </c>
      <c r="D5" s="149" t="s">
        <v>825</v>
      </c>
      <c r="E5" s="190">
        <v>2</v>
      </c>
      <c r="F5" s="99">
        <v>1</v>
      </c>
      <c r="G5" s="287" t="str">
        <f>VLOOKUP(B5,ИСХОДНИК!A:P,7,FALSE())</f>
        <v xml:space="preserve">  10-15</v>
      </c>
      <c r="H5" s="149" t="s">
        <v>829</v>
      </c>
      <c r="I5" s="287" t="str">
        <f>VLOOKUP(B5,ИСХОДНИК!A:P,15,FALSE())</f>
        <v>U6 PL40R</v>
      </c>
      <c r="J5" s="292">
        <f>VLOOKUP(B5,ИСХОДНИК!A:N,13,FALSE())</f>
        <v>30</v>
      </c>
      <c r="K5" s="292">
        <f>VLOOKUP(B5,ИСХОДНИК!A:N,14,FALSE())</f>
        <v>36</v>
      </c>
      <c r="L5" s="294" t="str">
        <f>IF(VLOOKUP(B5,ИСХОДНИК!A:R,18,FALSE())=1,ИСХОДНИК!$T$2,IF(VLOOKUP(B5,ИСХОДНИК!A:R,18,FALSE())=2,ИСХОДНИК!$T$4,IF(VLOOKUP(B5,ИСХОДНИК!A:R,18,FALSE())=3,ИСХОДНИК!$T$5)))</f>
        <v>●</v>
      </c>
    </row>
    <row r="6" spans="2:12">
      <c r="B6" s="289"/>
      <c r="C6" s="149" t="s">
        <v>824</v>
      </c>
      <c r="D6" s="149" t="s">
        <v>825</v>
      </c>
      <c r="E6" s="190">
        <v>1</v>
      </c>
      <c r="F6" s="99">
        <v>2</v>
      </c>
      <c r="G6" s="287"/>
      <c r="H6" s="149" t="s">
        <v>401</v>
      </c>
      <c r="I6" s="287"/>
      <c r="J6" s="293"/>
      <c r="K6" s="293"/>
      <c r="L6" s="294"/>
    </row>
    <row r="7" spans="2:12">
      <c r="B7" s="289"/>
      <c r="C7" s="149" t="s">
        <v>824</v>
      </c>
      <c r="D7" s="149" t="s">
        <v>825</v>
      </c>
      <c r="E7" s="190">
        <v>1</v>
      </c>
      <c r="F7" s="99">
        <v>3</v>
      </c>
      <c r="G7" s="287"/>
      <c r="H7" s="149" t="s">
        <v>401</v>
      </c>
      <c r="I7" s="287"/>
      <c r="J7" s="293"/>
      <c r="K7" s="293"/>
      <c r="L7" s="294"/>
    </row>
    <row r="8" spans="2:12">
      <c r="B8" s="289"/>
      <c r="C8" s="149" t="s">
        <v>824</v>
      </c>
      <c r="D8" s="149" t="s">
        <v>825</v>
      </c>
      <c r="E8" s="190">
        <v>3</v>
      </c>
      <c r="F8" s="99">
        <v>4</v>
      </c>
      <c r="G8" s="287"/>
      <c r="H8" s="149" t="s">
        <v>830</v>
      </c>
      <c r="I8" s="287"/>
      <c r="J8" s="293"/>
      <c r="K8" s="293"/>
      <c r="L8" s="294"/>
    </row>
    <row r="9" spans="2:12">
      <c r="B9" s="289"/>
      <c r="C9" s="149" t="s">
        <v>826</v>
      </c>
      <c r="D9" s="149" t="s">
        <v>827</v>
      </c>
      <c r="E9" s="190">
        <v>3</v>
      </c>
      <c r="F9" s="99">
        <v>5</v>
      </c>
      <c r="G9" s="287"/>
      <c r="H9" s="149" t="s">
        <v>830</v>
      </c>
      <c r="I9" s="287"/>
      <c r="J9" s="293"/>
      <c r="K9" s="293"/>
      <c r="L9" s="294"/>
    </row>
    <row r="10" spans="2:12" ht="12.75" customHeight="1">
      <c r="B10" s="288" t="s">
        <v>832</v>
      </c>
      <c r="C10" s="149" t="s">
        <v>824</v>
      </c>
      <c r="D10" s="149" t="s">
        <v>825</v>
      </c>
      <c r="E10" s="190">
        <v>2</v>
      </c>
      <c r="F10" s="99">
        <v>1</v>
      </c>
      <c r="G10" s="287" t="str">
        <f>VLOOKUP(B10,ИСХОДНИК!A:P,7,FALSE())</f>
        <v>20-25</v>
      </c>
      <c r="H10" s="149" t="s">
        <v>829</v>
      </c>
      <c r="I10" s="287" t="str">
        <f>VLOOKUP(B10,ИСХОДНИК!A:P,15,FALSE())</f>
        <v>U6 PL40R</v>
      </c>
      <c r="J10" s="292">
        <f>VLOOKUP(B10,ИСХОДНИК!A:N,13,FALSE())</f>
        <v>35</v>
      </c>
      <c r="K10" s="292">
        <f>VLOOKUP(B10,ИСХОДНИК!A:N,14,FALSE())</f>
        <v>42</v>
      </c>
      <c r="L10" s="294" t="str">
        <f>IF(VLOOKUP(B10,ИСХОДНИК!A:R,18,FALSE())=1,ИСХОДНИК!$T$2,IF(VLOOKUP(B10,ИСХОДНИК!A:R,18,FALSE())=2,ИСХОДНИК!$T$4,IF(VLOOKUP(B10,ИСХОДНИК!A:R,18,FALSE())=3,ИСХОДНИК!$T$5)))</f>
        <v>●</v>
      </c>
    </row>
    <row r="11" spans="2:12" ht="12.75" customHeight="1">
      <c r="B11" s="289"/>
      <c r="C11" s="149" t="s">
        <v>824</v>
      </c>
      <c r="D11" s="149" t="s">
        <v>825</v>
      </c>
      <c r="E11" s="190">
        <v>1</v>
      </c>
      <c r="F11" s="99">
        <v>2</v>
      </c>
      <c r="G11" s="287"/>
      <c r="H11" s="149" t="s">
        <v>915</v>
      </c>
      <c r="I11" s="287"/>
      <c r="J11" s="293"/>
      <c r="K11" s="293"/>
      <c r="L11" s="294"/>
    </row>
    <row r="12" spans="2:12" ht="12.75" customHeight="1">
      <c r="B12" s="289"/>
      <c r="C12" s="149" t="s">
        <v>824</v>
      </c>
      <c r="D12" s="149" t="s">
        <v>825</v>
      </c>
      <c r="E12" s="190">
        <v>1</v>
      </c>
      <c r="F12" s="99">
        <v>3</v>
      </c>
      <c r="G12" s="287"/>
      <c r="H12" s="149" t="s">
        <v>401</v>
      </c>
      <c r="I12" s="287"/>
      <c r="J12" s="293"/>
      <c r="K12" s="293"/>
      <c r="L12" s="294"/>
    </row>
    <row r="13" spans="2:12" ht="12.75" customHeight="1">
      <c r="B13" s="289"/>
      <c r="C13" s="149" t="s">
        <v>824</v>
      </c>
      <c r="D13" s="149" t="s">
        <v>825</v>
      </c>
      <c r="E13" s="190">
        <v>3</v>
      </c>
      <c r="F13" s="99">
        <v>4</v>
      </c>
      <c r="G13" s="287"/>
      <c r="H13" s="149" t="s">
        <v>830</v>
      </c>
      <c r="I13" s="287"/>
      <c r="J13" s="293"/>
      <c r="K13" s="293"/>
      <c r="L13" s="294"/>
    </row>
    <row r="14" spans="2:12" ht="12.75" customHeight="1">
      <c r="B14" s="289"/>
      <c r="C14" s="149" t="s">
        <v>826</v>
      </c>
      <c r="D14" s="149" t="s">
        <v>827</v>
      </c>
      <c r="E14" s="190">
        <v>3</v>
      </c>
      <c r="F14" s="99">
        <v>5</v>
      </c>
      <c r="G14" s="287"/>
      <c r="H14" s="149" t="s">
        <v>830</v>
      </c>
      <c r="I14" s="287"/>
      <c r="J14" s="293"/>
      <c r="K14" s="293"/>
      <c r="L14" s="294"/>
    </row>
    <row r="15" spans="2:12" ht="12.75" customHeight="1">
      <c r="B15" s="288" t="s">
        <v>833</v>
      </c>
      <c r="C15" s="149" t="s">
        <v>824</v>
      </c>
      <c r="D15" s="149" t="s">
        <v>825</v>
      </c>
      <c r="E15" s="190">
        <v>2</v>
      </c>
      <c r="F15" s="99">
        <v>1</v>
      </c>
      <c r="G15" s="287" t="str">
        <f>VLOOKUP(B15,ИСХОДНИК!A:P,7,FALSE())</f>
        <v>32-40</v>
      </c>
      <c r="H15" s="149" t="s">
        <v>914</v>
      </c>
      <c r="I15" s="287" t="str">
        <f>VLOOKUP(B15,ИСХОДНИК!A:P,15,FALSE())</f>
        <v>U6 PL40R</v>
      </c>
      <c r="J15" s="292">
        <f>VLOOKUP(B15,ИСХОДНИК!A:N,13,FALSE())</f>
        <v>62</v>
      </c>
      <c r="K15" s="292">
        <f>VLOOKUP(B15,ИСХОДНИК!A:N,14,FALSE())</f>
        <v>74.399999999999991</v>
      </c>
      <c r="L15" s="294" t="str">
        <f>IF(VLOOKUP(B15,ИСХОДНИК!A:R,18,FALSE())=1,ИСХОДНИК!$T$2,IF(VLOOKUP(B15,ИСХОДНИК!A:R,18,FALSE())=2,ИСХОДНИК!$T$4,IF(VLOOKUP(B15,ИСХОДНИК!A:R,18,FALSE())=3,ИСХОДНИК!$T$5)))</f>
        <v>●</v>
      </c>
    </row>
    <row r="16" spans="2:12" ht="12.75" customHeight="1">
      <c r="B16" s="289"/>
      <c r="C16" s="149" t="s">
        <v>824</v>
      </c>
      <c r="D16" s="149" t="s">
        <v>825</v>
      </c>
      <c r="E16" s="190">
        <v>1</v>
      </c>
      <c r="F16" s="99">
        <v>2</v>
      </c>
      <c r="G16" s="287"/>
      <c r="H16" s="149" t="s">
        <v>916</v>
      </c>
      <c r="I16" s="287"/>
      <c r="J16" s="293"/>
      <c r="K16" s="293"/>
      <c r="L16" s="294"/>
    </row>
    <row r="17" spans="2:12" ht="12.75" customHeight="1">
      <c r="B17" s="289"/>
      <c r="C17" s="149" t="s">
        <v>824</v>
      </c>
      <c r="D17" s="149" t="s">
        <v>825</v>
      </c>
      <c r="E17" s="190">
        <v>1</v>
      </c>
      <c r="F17" s="99">
        <v>3</v>
      </c>
      <c r="G17" s="287"/>
      <c r="H17" s="149" t="s">
        <v>916</v>
      </c>
      <c r="I17" s="287"/>
      <c r="J17" s="293"/>
      <c r="K17" s="293"/>
      <c r="L17" s="294"/>
    </row>
    <row r="18" spans="2:12" ht="12.75" customHeight="1">
      <c r="B18" s="289"/>
      <c r="C18" s="149" t="s">
        <v>824</v>
      </c>
      <c r="D18" s="149" t="s">
        <v>825</v>
      </c>
      <c r="E18" s="190">
        <v>3</v>
      </c>
      <c r="F18" s="99">
        <v>4</v>
      </c>
      <c r="G18" s="287"/>
      <c r="H18" s="149" t="s">
        <v>917</v>
      </c>
      <c r="I18" s="287"/>
      <c r="J18" s="293"/>
      <c r="K18" s="293"/>
      <c r="L18" s="294"/>
    </row>
    <row r="19" spans="2:12" ht="12.75" customHeight="1">
      <c r="B19" s="289"/>
      <c r="C19" s="149" t="s">
        <v>826</v>
      </c>
      <c r="D19" s="149" t="s">
        <v>827</v>
      </c>
      <c r="E19" s="190">
        <v>3</v>
      </c>
      <c r="F19" s="99">
        <v>5</v>
      </c>
      <c r="G19" s="287"/>
      <c r="H19" s="149" t="s">
        <v>918</v>
      </c>
      <c r="I19" s="287"/>
      <c r="J19" s="293"/>
      <c r="K19" s="293"/>
      <c r="L19" s="294"/>
    </row>
    <row r="20" spans="2:12" ht="12.75" customHeight="1">
      <c r="B20" s="288" t="s">
        <v>834</v>
      </c>
      <c r="C20" s="149" t="s">
        <v>824</v>
      </c>
      <c r="D20" s="149" t="s">
        <v>825</v>
      </c>
      <c r="E20" s="190">
        <v>2</v>
      </c>
      <c r="F20" s="99">
        <v>1</v>
      </c>
      <c r="G20" s="287">
        <f>VLOOKUP(B20,ИСХОДНИК!A:P,7,FALSE())</f>
        <v>50</v>
      </c>
      <c r="H20" s="149" t="s">
        <v>916</v>
      </c>
      <c r="I20" s="287" t="str">
        <f>VLOOKUP(B20,ИСХОДНИК!A:P,15,FALSE())</f>
        <v>U6 PL40R</v>
      </c>
      <c r="J20" s="292">
        <f>VLOOKUP(B20,ИСХОДНИК!A:N,13,FALSE())</f>
        <v>75</v>
      </c>
      <c r="K20" s="292">
        <f>VLOOKUP(B20,ИСХОДНИК!A:N,14,FALSE())</f>
        <v>90</v>
      </c>
      <c r="L20" s="294" t="str">
        <f>IF(VLOOKUP(B20,ИСХОДНИК!A:R,18,FALSE())=1,ИСХОДНИК!$T$2,IF(VLOOKUP(B20,ИСХОДНИК!A:R,18,FALSE())=2,ИСХОДНИК!$T$4,IF(VLOOKUP(B20,ИСХОДНИК!A:R,18,FALSE())=3,ИСХОДНИК!$T$5)))</f>
        <v>●</v>
      </c>
    </row>
    <row r="21" spans="2:12" ht="12.75" customHeight="1">
      <c r="B21" s="289"/>
      <c r="C21" s="149" t="s">
        <v>824</v>
      </c>
      <c r="D21" s="149" t="s">
        <v>825</v>
      </c>
      <c r="E21" s="190">
        <v>1</v>
      </c>
      <c r="F21" s="99">
        <v>2</v>
      </c>
      <c r="G21" s="287"/>
      <c r="H21" s="149" t="s">
        <v>916</v>
      </c>
      <c r="I21" s="287"/>
      <c r="J21" s="293"/>
      <c r="K21" s="293"/>
      <c r="L21" s="294"/>
    </row>
    <row r="22" spans="2:12" ht="12.75" customHeight="1">
      <c r="B22" s="289"/>
      <c r="C22" s="149" t="s">
        <v>824</v>
      </c>
      <c r="D22" s="149" t="s">
        <v>825</v>
      </c>
      <c r="E22" s="190">
        <v>1</v>
      </c>
      <c r="F22" s="99">
        <v>3</v>
      </c>
      <c r="G22" s="287"/>
      <c r="H22" s="149" t="s">
        <v>916</v>
      </c>
      <c r="I22" s="287"/>
      <c r="J22" s="293"/>
      <c r="K22" s="293"/>
      <c r="L22" s="294"/>
    </row>
    <row r="23" spans="2:12" ht="12.75" customHeight="1">
      <c r="B23" s="289"/>
      <c r="C23" s="149" t="s">
        <v>824</v>
      </c>
      <c r="D23" s="149" t="s">
        <v>825</v>
      </c>
      <c r="E23" s="190">
        <v>3</v>
      </c>
      <c r="F23" s="99">
        <v>4</v>
      </c>
      <c r="G23" s="287"/>
      <c r="H23" s="149" t="s">
        <v>918</v>
      </c>
      <c r="I23" s="287"/>
      <c r="J23" s="293"/>
      <c r="K23" s="293"/>
      <c r="L23" s="294"/>
    </row>
    <row r="24" spans="2:12" ht="12.75" customHeight="1">
      <c r="B24" s="289"/>
      <c r="C24" s="149" t="s">
        <v>826</v>
      </c>
      <c r="D24" s="149" t="s">
        <v>827</v>
      </c>
      <c r="E24" s="190">
        <v>3</v>
      </c>
      <c r="F24" s="99">
        <v>5</v>
      </c>
      <c r="G24" s="287"/>
      <c r="H24" s="149" t="s">
        <v>918</v>
      </c>
      <c r="I24" s="287"/>
      <c r="J24" s="293"/>
      <c r="K24" s="293"/>
      <c r="L24" s="294"/>
    </row>
    <row r="25" spans="2:12" ht="12.75" customHeight="1">
      <c r="B25" s="288" t="s">
        <v>835</v>
      </c>
      <c r="C25" s="149" t="s">
        <v>824</v>
      </c>
      <c r="D25" s="149" t="s">
        <v>825</v>
      </c>
      <c r="E25" s="190">
        <v>2</v>
      </c>
      <c r="F25" s="99">
        <v>1</v>
      </c>
      <c r="G25" s="287">
        <f>VLOOKUP(B25,ИСХОДНИК!A:P,7,FALSE())</f>
        <v>65</v>
      </c>
      <c r="H25" s="149" t="s">
        <v>914</v>
      </c>
      <c r="I25" s="287" t="str">
        <f>VLOOKUP(B25,ИСХОДНИК!A:P,15,FALSE())</f>
        <v>U6 PL40R</v>
      </c>
      <c r="J25" s="292">
        <f>VLOOKUP(B25,ИСХОДНИК!A:N,13,FALSE())</f>
        <v>97</v>
      </c>
      <c r="K25" s="292">
        <f>VLOOKUP(B25,ИСХОДНИК!A:N,14,FALSE())</f>
        <v>116.39999999999999</v>
      </c>
      <c r="L25" s="294" t="str">
        <f>IF(VLOOKUP(B25,ИСХОДНИК!A:R,18,FALSE())=1,ИСХОДНИК!$T$2,IF(VLOOKUP(B25,ИСХОДНИК!A:R,18,FALSE())=2,ИСХОДНИК!$T$4,IF(VLOOKUP(B25,ИСХОДНИК!A:R,18,FALSE())=3,ИСХОДНИК!$T$5)))</f>
        <v>●</v>
      </c>
    </row>
    <row r="26" spans="2:12" ht="12.75" customHeight="1">
      <c r="B26" s="289"/>
      <c r="C26" s="149" t="s">
        <v>824</v>
      </c>
      <c r="D26" s="149" t="s">
        <v>825</v>
      </c>
      <c r="E26" s="190">
        <v>1</v>
      </c>
      <c r="F26" s="99">
        <v>2</v>
      </c>
      <c r="G26" s="287"/>
      <c r="H26" s="149" t="s">
        <v>914</v>
      </c>
      <c r="I26" s="287"/>
      <c r="J26" s="293"/>
      <c r="K26" s="293"/>
      <c r="L26" s="294"/>
    </row>
    <row r="27" spans="2:12" ht="12.75" customHeight="1">
      <c r="B27" s="289"/>
      <c r="C27" s="149" t="s">
        <v>824</v>
      </c>
      <c r="D27" s="149" t="s">
        <v>825</v>
      </c>
      <c r="E27" s="190">
        <v>1</v>
      </c>
      <c r="F27" s="99">
        <v>3</v>
      </c>
      <c r="G27" s="287"/>
      <c r="H27" s="149" t="s">
        <v>914</v>
      </c>
      <c r="I27" s="287"/>
      <c r="J27" s="293"/>
      <c r="K27" s="293"/>
      <c r="L27" s="294"/>
    </row>
    <row r="28" spans="2:12" ht="12.75" customHeight="1">
      <c r="B28" s="289"/>
      <c r="C28" s="149" t="s">
        <v>824</v>
      </c>
      <c r="D28" s="149" t="s">
        <v>825</v>
      </c>
      <c r="E28" s="190">
        <v>3</v>
      </c>
      <c r="F28" s="99">
        <v>4</v>
      </c>
      <c r="G28" s="287"/>
      <c r="H28" s="149" t="s">
        <v>918</v>
      </c>
      <c r="I28" s="287"/>
      <c r="J28" s="293"/>
      <c r="K28" s="293"/>
      <c r="L28" s="294"/>
    </row>
    <row r="29" spans="2:12" ht="12.75" customHeight="1">
      <c r="B29" s="289"/>
      <c r="C29" s="149" t="s">
        <v>826</v>
      </c>
      <c r="D29" s="149" t="s">
        <v>827</v>
      </c>
      <c r="E29" s="190">
        <v>3</v>
      </c>
      <c r="F29" s="99">
        <v>5</v>
      </c>
      <c r="G29" s="287"/>
      <c r="H29" s="149" t="s">
        <v>918</v>
      </c>
      <c r="I29" s="287"/>
      <c r="J29" s="293"/>
      <c r="K29" s="293"/>
      <c r="L29" s="294"/>
    </row>
    <row r="30" spans="2:12" ht="12.75" customHeight="1">
      <c r="B30" s="288" t="s">
        <v>836</v>
      </c>
      <c r="C30" s="149" t="s">
        <v>824</v>
      </c>
      <c r="D30" s="149" t="s">
        <v>825</v>
      </c>
      <c r="E30" s="190">
        <v>2</v>
      </c>
      <c r="F30" s="99">
        <v>1</v>
      </c>
      <c r="G30" s="287">
        <f>VLOOKUP(B30,ИСХОДНИК!A:P,7,FALSE())</f>
        <v>80</v>
      </c>
      <c r="H30" s="149" t="s">
        <v>914</v>
      </c>
      <c r="I30" s="287" t="str">
        <f>VLOOKUP(B30,ИСХОДНИК!A:P,15,FALSE())</f>
        <v>U6 PL40R</v>
      </c>
      <c r="J30" s="292">
        <f>VLOOKUP(B30,ИСХОДНИК!A:N,13,FALSE())</f>
        <v>139</v>
      </c>
      <c r="K30" s="292">
        <f>VLOOKUP(B30,ИСХОДНИК!A:N,14,FALSE())</f>
        <v>166.79999999999998</v>
      </c>
      <c r="L30" s="294" t="str">
        <f>IF(VLOOKUP(B30,ИСХОДНИК!A:R,18,FALSE())=1,ИСХОДНИК!$T$2,IF(VLOOKUP(B30,ИСХОДНИК!A:R,18,FALSE())=2,ИСХОДНИК!$T$4,IF(VLOOKUP(B30,ИСХОДНИК!A:R,18,FALSE())=3,ИСХОДНИК!$T$5)))</f>
        <v>●</v>
      </c>
    </row>
    <row r="31" spans="2:12" ht="12.75" customHeight="1">
      <c r="B31" s="289"/>
      <c r="C31" s="149" t="s">
        <v>824</v>
      </c>
      <c r="D31" s="149" t="s">
        <v>825</v>
      </c>
      <c r="E31" s="190">
        <v>1</v>
      </c>
      <c r="F31" s="99">
        <v>2</v>
      </c>
      <c r="G31" s="287"/>
      <c r="H31" s="149" t="s">
        <v>914</v>
      </c>
      <c r="I31" s="287"/>
      <c r="J31" s="293"/>
      <c r="K31" s="293"/>
      <c r="L31" s="294"/>
    </row>
    <row r="32" spans="2:12" ht="12.75" customHeight="1">
      <c r="B32" s="289"/>
      <c r="C32" s="149" t="s">
        <v>824</v>
      </c>
      <c r="D32" s="149" t="s">
        <v>825</v>
      </c>
      <c r="E32" s="190">
        <v>1</v>
      </c>
      <c r="F32" s="99">
        <v>3</v>
      </c>
      <c r="G32" s="287"/>
      <c r="H32" s="149" t="s">
        <v>914</v>
      </c>
      <c r="I32" s="287"/>
      <c r="J32" s="293"/>
      <c r="K32" s="293"/>
      <c r="L32" s="294"/>
    </row>
    <row r="33" spans="2:12" ht="12.75" customHeight="1">
      <c r="B33" s="289"/>
      <c r="C33" s="149" t="s">
        <v>824</v>
      </c>
      <c r="D33" s="149" t="s">
        <v>825</v>
      </c>
      <c r="E33" s="190">
        <v>3</v>
      </c>
      <c r="F33" s="99">
        <v>4</v>
      </c>
      <c r="G33" s="287"/>
      <c r="H33" s="149" t="s">
        <v>918</v>
      </c>
      <c r="I33" s="287"/>
      <c r="J33" s="293"/>
      <c r="K33" s="293"/>
      <c r="L33" s="294"/>
    </row>
    <row r="34" spans="2:12" ht="12.75" customHeight="1">
      <c r="B34" s="289"/>
      <c r="C34" s="149" t="s">
        <v>826</v>
      </c>
      <c r="D34" s="149" t="s">
        <v>827</v>
      </c>
      <c r="E34" s="190">
        <v>3</v>
      </c>
      <c r="F34" s="99">
        <v>5</v>
      </c>
      <c r="G34" s="287"/>
      <c r="H34" s="149" t="s">
        <v>918</v>
      </c>
      <c r="I34" s="287"/>
      <c r="J34" s="293"/>
      <c r="K34" s="293"/>
      <c r="L34" s="294"/>
    </row>
    <row r="35" spans="2:12" ht="12.75" customHeight="1">
      <c r="B35" s="290"/>
      <c r="C35" s="149" t="s">
        <v>824</v>
      </c>
      <c r="D35" s="149" t="s">
        <v>828</v>
      </c>
      <c r="E35" s="190">
        <v>1</v>
      </c>
      <c r="F35" s="99">
        <v>6</v>
      </c>
      <c r="G35" s="287"/>
      <c r="H35" s="149" t="s">
        <v>914</v>
      </c>
      <c r="I35" s="287"/>
      <c r="J35" s="298"/>
      <c r="K35" s="298"/>
      <c r="L35" s="294"/>
    </row>
    <row r="36" spans="2:12" ht="12.75" customHeight="1">
      <c r="B36" s="288" t="s">
        <v>837</v>
      </c>
      <c r="C36" s="149" t="s">
        <v>824</v>
      </c>
      <c r="D36" s="149" t="s">
        <v>825</v>
      </c>
      <c r="E36" s="190">
        <v>2</v>
      </c>
      <c r="F36" s="99">
        <v>1</v>
      </c>
      <c r="G36" s="287">
        <f>VLOOKUP(B36,ИСХОДНИК!A:P,7,FALSE())</f>
        <v>100</v>
      </c>
      <c r="H36" s="149" t="s">
        <v>914</v>
      </c>
      <c r="I36" s="287" t="str">
        <f>VLOOKUP(B36,ИСХОДНИК!A:P,15,FALSE())</f>
        <v>U6 PL40R</v>
      </c>
      <c r="J36" s="292">
        <f>VLOOKUP(B36,ИСХОДНИК!A:N,13,FALSE())</f>
        <v>179</v>
      </c>
      <c r="K36" s="292">
        <f>VLOOKUP(B36,ИСХОДНИК!A:N,14,FALSE())</f>
        <v>214.79999999999998</v>
      </c>
      <c r="L36" s="294" t="str">
        <f>IF(VLOOKUP(B36,ИСХОДНИК!A:R,18,FALSE())=1,ИСХОДНИК!$T$2,IF(VLOOKUP(B36,ИСХОДНИК!A:R,18,FALSE())=2,ИСХОДНИК!$T$4,IF(VLOOKUP(B40,ИСХОДНИК!A:R,18,FALSE())=3,ИСХОДНИК!$T$5)))</f>
        <v>●</v>
      </c>
    </row>
    <row r="37" spans="2:12" ht="12.75" customHeight="1">
      <c r="B37" s="289"/>
      <c r="C37" s="149" t="s">
        <v>824</v>
      </c>
      <c r="D37" s="149" t="s">
        <v>825</v>
      </c>
      <c r="E37" s="190">
        <v>1</v>
      </c>
      <c r="F37" s="99">
        <v>2</v>
      </c>
      <c r="G37" s="287"/>
      <c r="H37" s="149" t="s">
        <v>914</v>
      </c>
      <c r="I37" s="287"/>
      <c r="J37" s="293"/>
      <c r="K37" s="293"/>
      <c r="L37" s="294"/>
    </row>
    <row r="38" spans="2:12" ht="12.75" customHeight="1">
      <c r="B38" s="289"/>
      <c r="C38" s="149" t="s">
        <v>824</v>
      </c>
      <c r="D38" s="149" t="s">
        <v>825</v>
      </c>
      <c r="E38" s="190">
        <v>1</v>
      </c>
      <c r="F38" s="99">
        <v>3</v>
      </c>
      <c r="G38" s="287"/>
      <c r="H38" s="149" t="s">
        <v>914</v>
      </c>
      <c r="I38" s="287"/>
      <c r="J38" s="293"/>
      <c r="K38" s="293"/>
      <c r="L38" s="294"/>
    </row>
    <row r="39" spans="2:12" ht="12.75" customHeight="1">
      <c r="B39" s="289"/>
      <c r="C39" s="149" t="s">
        <v>824</v>
      </c>
      <c r="D39" s="149" t="s">
        <v>825</v>
      </c>
      <c r="E39" s="190">
        <v>3</v>
      </c>
      <c r="F39" s="99">
        <v>4</v>
      </c>
      <c r="G39" s="287"/>
      <c r="H39" s="149" t="s">
        <v>918</v>
      </c>
      <c r="I39" s="287"/>
      <c r="J39" s="293"/>
      <c r="K39" s="293"/>
      <c r="L39" s="294"/>
    </row>
    <row r="40" spans="2:12" ht="12.75" customHeight="1">
      <c r="B40" s="289"/>
      <c r="C40" s="149" t="s">
        <v>826</v>
      </c>
      <c r="D40" s="149" t="s">
        <v>827</v>
      </c>
      <c r="E40" s="190">
        <v>3</v>
      </c>
      <c r="F40" s="99">
        <v>5</v>
      </c>
      <c r="G40" s="287"/>
      <c r="H40" s="149" t="s">
        <v>918</v>
      </c>
      <c r="I40" s="287"/>
      <c r="J40" s="293"/>
      <c r="K40" s="293"/>
      <c r="L40" s="294"/>
    </row>
    <row r="41" spans="2:12" ht="12.75" customHeight="1">
      <c r="B41" s="290"/>
      <c r="C41" s="149" t="s">
        <v>824</v>
      </c>
      <c r="D41" s="149" t="s">
        <v>828</v>
      </c>
      <c r="E41" s="190">
        <v>1</v>
      </c>
      <c r="F41" s="99">
        <v>6</v>
      </c>
      <c r="G41" s="287"/>
      <c r="H41" s="149" t="s">
        <v>914</v>
      </c>
      <c r="I41" s="287"/>
      <c r="J41" s="298"/>
      <c r="K41" s="298"/>
      <c r="L41" s="294"/>
    </row>
    <row r="42" spans="2:12" ht="19.5" customHeight="1">
      <c r="B42" s="23" t="s">
        <v>1100</v>
      </c>
      <c r="C42" s="153" t="s">
        <v>1103</v>
      </c>
      <c r="D42" s="149"/>
      <c r="E42" s="190">
        <v>1</v>
      </c>
      <c r="F42" s="231">
        <v>6</v>
      </c>
      <c r="G42" s="185" t="s">
        <v>1104</v>
      </c>
      <c r="H42" s="149" t="s">
        <v>914</v>
      </c>
      <c r="I42" s="227" t="str">
        <f>VLOOKUP(B42,ИСХОДНИК!A:P,15,FALSE())</f>
        <v>U6 PL40R</v>
      </c>
      <c r="J42" s="229">
        <f>VLOOKUP(B42,ИСХОДНИК!A:N,13,FALSE())</f>
        <v>45</v>
      </c>
      <c r="K42" s="229">
        <f>VLOOKUP(B42,ИСХОДНИК!A:N,14,FALSE())</f>
        <v>54</v>
      </c>
      <c r="L42" s="230" t="str">
        <f>IF(VLOOKUP(B42,ИСХОДНИК!A:R,18,FALSE())=1,ИСХОДНИК!$T$2,IF(VLOOKUP(B42,ИСХОДНИК!A:R,18,FALSE())=2,ИСХОДНИК!$T$4,IF(VLOOKUP(B42,ИСХОДНИК!A:R,18,FALSE())=3,ИСХОДНИК!$T$5)))</f>
        <v>●</v>
      </c>
    </row>
    <row r="43" spans="2:12" ht="17.25" customHeight="1">
      <c r="B43" s="23" t="s">
        <v>1101</v>
      </c>
      <c r="C43" s="153" t="s">
        <v>1103</v>
      </c>
      <c r="D43" s="149"/>
      <c r="E43" s="190">
        <v>1</v>
      </c>
      <c r="F43" s="231">
        <v>6</v>
      </c>
      <c r="G43" s="185" t="s">
        <v>1105</v>
      </c>
      <c r="H43" s="149" t="s">
        <v>914</v>
      </c>
      <c r="I43" s="227" t="str">
        <f>VLOOKUP(B43,ИСХОДНИК!A:P,15,FALSE())</f>
        <v>U6 PL40R</v>
      </c>
      <c r="J43" s="229">
        <f>VLOOKUP(B43,ИСХОДНИК!A:N,13,FALSE())</f>
        <v>60</v>
      </c>
      <c r="K43" s="229">
        <f>VLOOKUP(B43,ИСХОДНИК!A:N,14,FALSE())</f>
        <v>72</v>
      </c>
      <c r="L43" s="230" t="str">
        <f>IF(VLOOKUP(B43,ИСХОДНИК!A:R,18,FALSE())=1,ИСХОДНИК!$T$2,IF(VLOOKUP(B43,ИСХОДНИК!A:R,18,FALSE())=2,ИСХОДНИК!$T$4,IF(VLOOKUP(B43,ИСХОДНИК!A:R,18,FALSE())=3,ИСХОДНИК!$T$5)))</f>
        <v>●</v>
      </c>
    </row>
    <row r="44" spans="2:12" ht="15.75" customHeight="1">
      <c r="B44" s="23" t="s">
        <v>1102</v>
      </c>
      <c r="C44" s="153" t="s">
        <v>1103</v>
      </c>
      <c r="D44" s="149"/>
      <c r="E44" s="190">
        <v>1</v>
      </c>
      <c r="F44" s="231">
        <v>6</v>
      </c>
      <c r="G44" s="185">
        <v>125</v>
      </c>
      <c r="H44" s="149" t="s">
        <v>914</v>
      </c>
      <c r="I44" s="227" t="str">
        <f>VLOOKUP(B44,ИСХОДНИК!A:P,15,FALSE())</f>
        <v>U6 PL40R</v>
      </c>
      <c r="J44" s="229">
        <f>VLOOKUP(B44,ИСХОДНИК!A:N,13,FALSE())</f>
        <v>75</v>
      </c>
      <c r="K44" s="229">
        <f>VLOOKUP(B44,ИСХОДНИК!A:N,14,FALSE())</f>
        <v>90</v>
      </c>
      <c r="L44" s="230" t="str">
        <f>IF(VLOOKUP(B44,ИСХОДНИК!A:R,18,FALSE())=1,ИСХОДНИК!$T$2,IF(VLOOKUP(B44,ИСХОДНИК!A:R,18,FALSE())=2,ИСХОДНИК!$T$4,IF(VLOOKUP(B44,ИСХОДНИК!A:R,18,FALSE())=3,ИСХОДНИК!$T$5)))</f>
        <v>●</v>
      </c>
    </row>
    <row r="45" spans="2:12">
      <c r="B45" s="288" t="s">
        <v>838</v>
      </c>
      <c r="C45" s="149" t="s">
        <v>824</v>
      </c>
      <c r="D45" s="149" t="s">
        <v>825</v>
      </c>
      <c r="E45" s="190">
        <v>10</v>
      </c>
      <c r="F45" s="184">
        <v>4</v>
      </c>
      <c r="G45" s="296"/>
      <c r="H45" s="291" t="s">
        <v>839</v>
      </c>
      <c r="I45" s="299" t="str">
        <f>VLOOKUP(B45,ИСХОДНИК!A:P,15,FALSE())</f>
        <v>U6 PL40R</v>
      </c>
      <c r="J45" s="301">
        <f>VLOOKUP(B45,ИСХОДНИК!A:N,13,FALSE())</f>
        <v>37</v>
      </c>
      <c r="K45" s="301">
        <f>VLOOKUP(B45,ИСХОДНИК!A:N,14,FALSE())</f>
        <v>44.4</v>
      </c>
      <c r="L45" s="294" t="str">
        <f>IF(VLOOKUP(B45,ИСХОДНИК!A:R,18,FALSE())=1,ИСХОДНИК!$T$2,IF(VLOOKUP(B45,ИСХОДНИК!A:R,18,FALSE())=2,ИСХОДНИК!$T$4,IF(VLOOKUP(B45,ИСХОДНИК!A:R,18,FALSE())=3,ИСХОДНИК!$T$5)))</f>
        <v>●</v>
      </c>
    </row>
    <row r="46" spans="2:12">
      <c r="B46" s="290"/>
      <c r="C46" s="149" t="s">
        <v>826</v>
      </c>
      <c r="D46" s="149" t="s">
        <v>827</v>
      </c>
      <c r="E46" s="190">
        <v>10</v>
      </c>
      <c r="F46" s="184">
        <v>5</v>
      </c>
      <c r="G46" s="297"/>
      <c r="H46" s="291"/>
      <c r="I46" s="300"/>
      <c r="J46" s="301"/>
      <c r="K46" s="301"/>
      <c r="L46" s="294"/>
    </row>
    <row r="47" spans="2:12">
      <c r="E47" s="32"/>
      <c r="F47" s="183"/>
      <c r="H47" s="32"/>
    </row>
    <row r="48" spans="2:12" ht="15.75" customHeight="1">
      <c r="B48" s="286" t="s">
        <v>865</v>
      </c>
      <c r="C48" s="286"/>
      <c r="D48" s="286"/>
      <c r="E48" s="286"/>
      <c r="F48" s="286"/>
      <c r="G48" s="286"/>
      <c r="H48" s="286"/>
      <c r="I48" s="286"/>
      <c r="J48" s="286"/>
      <c r="K48" s="286"/>
      <c r="L48" s="286"/>
    </row>
    <row r="49" spans="2:13" ht="38.25">
      <c r="B49" s="21" t="s">
        <v>820</v>
      </c>
      <c r="C49" s="21" t="s">
        <v>361</v>
      </c>
      <c r="D49" s="21" t="s">
        <v>821</v>
      </c>
      <c r="E49" s="21" t="s">
        <v>350</v>
      </c>
      <c r="F49" s="45" t="s">
        <v>867</v>
      </c>
      <c r="G49" s="21" t="s">
        <v>822</v>
      </c>
      <c r="H49" s="21" t="s">
        <v>823</v>
      </c>
      <c r="I49" s="21" t="s">
        <v>19</v>
      </c>
      <c r="J49" s="21" t="s">
        <v>20</v>
      </c>
      <c r="K49" s="21" t="s">
        <v>21</v>
      </c>
      <c r="L49" s="121" t="s">
        <v>22</v>
      </c>
      <c r="M49" s="21" t="s">
        <v>866</v>
      </c>
    </row>
    <row r="50" spans="2:13" ht="23.25" customHeight="1">
      <c r="B50" s="23" t="s">
        <v>840</v>
      </c>
      <c r="C50" s="153" t="s">
        <v>824</v>
      </c>
      <c r="D50" s="153" t="s">
        <v>825</v>
      </c>
      <c r="E50" s="190">
        <v>10</v>
      </c>
      <c r="F50" s="152">
        <v>7</v>
      </c>
      <c r="G50" s="152" t="str">
        <f>VLOOKUP(B50,ИСХОДНИК!A:P,7,FALSE())</f>
        <v>15-25</v>
      </c>
      <c r="H50" s="24" t="s">
        <v>841</v>
      </c>
      <c r="I50" s="185" t="str">
        <f>VLOOKUP(B50,ИСХОДНИК!A:P,15,FALSE())</f>
        <v>U6 PL40R</v>
      </c>
      <c r="J50" s="186">
        <f>VLOOKUP(B50,ИСХОДНИК!A:N,13,FALSE())</f>
        <v>12</v>
      </c>
      <c r="K50" s="186">
        <f>VLOOKUP(B50,ИСХОДНИК!A:N,14,FALSE())</f>
        <v>14.399999999999999</v>
      </c>
      <c r="L50" s="29" t="str">
        <f>IF(VLOOKUP(B50,ИСХОДНИК!A:R,18,FALSE())=1,ИСХОДНИК!$T$2,IF(VLOOKUP(B50,ИСХОДНИК!A:R,18,FALSE())=2,ИСХОДНИК!$T$4,IF(VLOOKUP(B50,ИСХОДНИК!A:R,18,FALSE())=3,ИСХОДНИК!$T$5)))</f>
        <v>●</v>
      </c>
      <c r="M50" s="308"/>
    </row>
    <row r="51" spans="2:13" ht="23.25" customHeight="1">
      <c r="B51" s="23" t="s">
        <v>842</v>
      </c>
      <c r="C51" s="153" t="s">
        <v>824</v>
      </c>
      <c r="D51" s="153" t="s">
        <v>825</v>
      </c>
      <c r="E51" s="190">
        <v>10</v>
      </c>
      <c r="F51" s="152">
        <v>7</v>
      </c>
      <c r="G51" s="182" t="str">
        <f>VLOOKUP(B51,ИСХОДНИК!A:P,7,FALSE())</f>
        <v>32-40</v>
      </c>
      <c r="H51" s="24" t="s">
        <v>841</v>
      </c>
      <c r="I51" s="185" t="str">
        <f>VLOOKUP(B51,ИСХОДНИК!A:P,15,FALSE())</f>
        <v>U6 PL40R</v>
      </c>
      <c r="J51" s="187">
        <f>VLOOKUP(B51,ИСХОДНИК!A:N,13,FALSE())</f>
        <v>15</v>
      </c>
      <c r="K51" s="187">
        <f>VLOOKUP(B51,ИСХОДНИК!A:N,14,FALSE())</f>
        <v>18</v>
      </c>
      <c r="L51" s="188" t="str">
        <f>IF(VLOOKUP(B51,ИСХОДНИК!A:R,18,FALSE())=1,ИСХОДНИК!$T$2,IF(VLOOKUP(B51,ИСХОДНИК!A:R,18,FALSE())=2,ИСХОДНИК!$T$4,IF(VLOOKUP(B51,ИСХОДНИК!A:R,18,FALSE())=3,ИСХОДНИК!$T$5)))</f>
        <v>●</v>
      </c>
      <c r="M51" s="308"/>
    </row>
    <row r="52" spans="2:13" ht="23.25" customHeight="1">
      <c r="B52" s="23" t="s">
        <v>843</v>
      </c>
      <c r="C52" s="153" t="s">
        <v>824</v>
      </c>
      <c r="D52" s="153" t="s">
        <v>825</v>
      </c>
      <c r="E52" s="190">
        <v>10</v>
      </c>
      <c r="F52" s="152">
        <v>7</v>
      </c>
      <c r="G52" s="182">
        <f>VLOOKUP(B52,ИСХОДНИК!A:P,7,FALSE())</f>
        <v>50</v>
      </c>
      <c r="H52" s="24" t="s">
        <v>841</v>
      </c>
      <c r="I52" s="185" t="str">
        <f>VLOOKUP(B52,ИСХОДНИК!A:P,15,FALSE())</f>
        <v>U6 PL40R</v>
      </c>
      <c r="J52" s="187">
        <f>VLOOKUP(B52,ИСХОДНИК!A:N,13,FALSE())</f>
        <v>24</v>
      </c>
      <c r="K52" s="187">
        <f>VLOOKUP(B52,ИСХОДНИК!A:N,14,FALSE())</f>
        <v>28.799999999999997</v>
      </c>
      <c r="L52" s="188" t="str">
        <f>IF(VLOOKUP(B52,ИСХОДНИК!A:R,18,FALSE())=1,ИСХОДНИК!$T$2,IF(VLOOKUP(B52,ИСХОДНИК!A:R,18,FALSE())=2,ИСХОДНИК!$T$4,IF(VLOOKUP(B52,ИСХОДНИК!A:R,18,FALSE())=3,ИСХОДНИК!$T$5)))</f>
        <v>●</v>
      </c>
      <c r="M52" s="308"/>
    </row>
    <row r="53" spans="2:13" ht="23.25" customHeight="1">
      <c r="B53" s="23" t="s">
        <v>844</v>
      </c>
      <c r="C53" s="153" t="s">
        <v>824</v>
      </c>
      <c r="D53" s="153" t="s">
        <v>825</v>
      </c>
      <c r="E53" s="190">
        <v>10</v>
      </c>
      <c r="F53" s="152">
        <v>7</v>
      </c>
      <c r="G53" s="182">
        <f>VLOOKUP(B53,ИСХОДНИК!A:P,7,FALSE())</f>
        <v>65</v>
      </c>
      <c r="H53" s="24" t="s">
        <v>841</v>
      </c>
      <c r="I53" s="185" t="str">
        <f>VLOOKUP(B53,ИСХОДНИК!A:P,15,FALSE())</f>
        <v>U6 PL40R</v>
      </c>
      <c r="J53" s="187">
        <f>VLOOKUP(B53,ИСХОДНИК!A:N,13,FALSE())</f>
        <v>30</v>
      </c>
      <c r="K53" s="187">
        <f>VLOOKUP(B53,ИСХОДНИК!A:N,14,FALSE())</f>
        <v>36</v>
      </c>
      <c r="L53" s="188" t="str">
        <f>IF(VLOOKUP(B53,ИСХОДНИК!A:R,18,FALSE())=1,ИСХОДНИК!$T$2,IF(VLOOKUP(B53,ИСХОДНИК!A:R,18,FALSE())=2,ИСХОДНИК!$T$4,IF(VLOOKUP(B53,ИСХОДНИК!A:R,18,FALSE())=3,ИСХОДНИК!$T$5)))</f>
        <v>●</v>
      </c>
      <c r="M53" s="308"/>
    </row>
    <row r="54" spans="2:13" ht="23.25" customHeight="1">
      <c r="B54" s="23" t="s">
        <v>845</v>
      </c>
      <c r="C54" s="153" t="s">
        <v>824</v>
      </c>
      <c r="D54" s="153" t="s">
        <v>825</v>
      </c>
      <c r="E54" s="190">
        <v>10</v>
      </c>
      <c r="F54" s="152">
        <v>7</v>
      </c>
      <c r="G54" s="182">
        <f>VLOOKUP(B54,ИСХОДНИК!A:P,7,FALSE())</f>
        <v>80</v>
      </c>
      <c r="H54" s="24" t="s">
        <v>841</v>
      </c>
      <c r="I54" s="185" t="str">
        <f>VLOOKUP(B54,ИСХОДНИК!A:P,15,FALSE())</f>
        <v>U6 PL40R</v>
      </c>
      <c r="J54" s="187">
        <f>VLOOKUP(B54,ИСХОДНИК!A:N,13,FALSE())</f>
        <v>45</v>
      </c>
      <c r="K54" s="187">
        <f>VLOOKUP(B54,ИСХОДНИК!A:N,14,FALSE())</f>
        <v>54</v>
      </c>
      <c r="L54" s="188" t="str">
        <f>IF(VLOOKUP(B54,ИСХОДНИК!A:R,18,FALSE())=1,ИСХОДНИК!$T$2,IF(VLOOKUP(B54,ИСХОДНИК!A:R,18,FALSE())=2,ИСХОДНИК!$T$4,IF(VLOOKUP(B54,ИСХОДНИК!A:R,18,FALSE())=3,ИСХОДНИК!$T$5)))</f>
        <v>●</v>
      </c>
      <c r="M54" s="308"/>
    </row>
    <row r="55" spans="2:13" ht="23.25" customHeight="1">
      <c r="B55" s="23" t="s">
        <v>846</v>
      </c>
      <c r="C55" s="153" t="s">
        <v>824</v>
      </c>
      <c r="D55" s="153" t="s">
        <v>825</v>
      </c>
      <c r="E55" s="190">
        <v>10</v>
      </c>
      <c r="F55" s="152">
        <v>7</v>
      </c>
      <c r="G55" s="182">
        <f>VLOOKUP(B55,ИСХОДНИК!A:P,7,FALSE())</f>
        <v>100</v>
      </c>
      <c r="H55" s="24" t="s">
        <v>852</v>
      </c>
      <c r="I55" s="185" t="str">
        <f>VLOOKUP(B55,ИСХОДНИК!A:P,15,FALSE())</f>
        <v>U6 PL40R</v>
      </c>
      <c r="J55" s="187">
        <f>VLOOKUP(B55,ИСХОДНИК!A:N,13,FALSE())</f>
        <v>60</v>
      </c>
      <c r="K55" s="187">
        <f>VLOOKUP(B55,ИСХОДНИК!A:N,14,FALSE())</f>
        <v>72</v>
      </c>
      <c r="L55" s="188" t="str">
        <f>IF(VLOOKUP(B55,ИСХОДНИК!A:R,18,FALSE())=1,ИСХОДНИК!$T$2,IF(VLOOKUP(B55,ИСХОДНИК!A:R,18,FALSE())=2,ИСХОДНИК!$T$4,IF(VLOOKUP(B55,ИСХОДНИК!A:R,18,FALSE())=3,ИСХОДНИК!$T$5)))</f>
        <v>●</v>
      </c>
      <c r="M55" s="308"/>
    </row>
    <row r="56" spans="2:13" ht="23.25" customHeight="1">
      <c r="B56" s="23" t="s">
        <v>847</v>
      </c>
      <c r="C56" s="153" t="s">
        <v>824</v>
      </c>
      <c r="D56" s="153" t="s">
        <v>825</v>
      </c>
      <c r="E56" s="190">
        <v>10</v>
      </c>
      <c r="F56" s="152">
        <v>7</v>
      </c>
      <c r="G56" s="182">
        <f>VLOOKUP(B56,ИСХОДНИК!A:P,7,FALSE())</f>
        <v>125</v>
      </c>
      <c r="H56" s="24" t="s">
        <v>852</v>
      </c>
      <c r="I56" s="185" t="str">
        <f>VLOOKUP(B56,ИСХОДНИК!A:P,15,FALSE())</f>
        <v>U6 PL40R</v>
      </c>
      <c r="J56" s="187">
        <f>VLOOKUP(B56,ИСХОДНИК!A:N,13,FALSE())</f>
        <v>105</v>
      </c>
      <c r="K56" s="187">
        <f>VLOOKUP(B56,ИСХОДНИК!A:N,14,FALSE())</f>
        <v>126</v>
      </c>
      <c r="L56" s="188" t="str">
        <f>IF(VLOOKUP(B56,ИСХОДНИК!A:R,18,FALSE())=1,ИСХОДНИК!$T$2,IF(VLOOKUP(B56,ИСХОДНИК!A:R,18,FALSE())=2,ИСХОДНИК!$T$4,IF(VLOOKUP(B56,ИСХОДНИК!A:R,18,FALSE())=3,ИСХОДНИК!$T$5)))</f>
        <v>●</v>
      </c>
      <c r="M56" s="308"/>
    </row>
    <row r="57" spans="2:13" ht="23.25" customHeight="1">
      <c r="B57" s="23" t="s">
        <v>848</v>
      </c>
      <c r="C57" s="153" t="s">
        <v>824</v>
      </c>
      <c r="D57" s="153" t="s">
        <v>825</v>
      </c>
      <c r="E57" s="190">
        <v>10</v>
      </c>
      <c r="F57" s="152">
        <v>7</v>
      </c>
      <c r="G57" s="182">
        <f>VLOOKUP(B57,ИСХОДНИК!A:P,7,FALSE())</f>
        <v>150</v>
      </c>
      <c r="H57" s="24" t="s">
        <v>852</v>
      </c>
      <c r="I57" s="185" t="str">
        <f>VLOOKUP(B57,ИСХОДНИК!A:P,15,FALSE())</f>
        <v>U6 PL40R</v>
      </c>
      <c r="J57" s="187">
        <f>VLOOKUP(B57,ИСХОДНИК!A:N,13,FALSE())</f>
        <v>159</v>
      </c>
      <c r="K57" s="187">
        <f>VLOOKUP(B57,ИСХОДНИК!A:N,14,FALSE())</f>
        <v>190.79999999999998</v>
      </c>
      <c r="L57" s="188" t="str">
        <f>IF(VLOOKUP(B57,ИСХОДНИК!A:R,18,FALSE())=1,ИСХОДНИК!$T$2,IF(VLOOKUP(B57,ИСХОДНИК!A:R,18,FALSE())=2,ИСХОДНИК!$T$4,IF(VLOOKUP(B57,ИСХОДНИК!A:R,18,FALSE())=3,ИСХОДНИК!$T$5)))</f>
        <v>●</v>
      </c>
      <c r="M57" s="308"/>
    </row>
    <row r="58" spans="2:13" ht="23.25" customHeight="1">
      <c r="B58" s="23" t="s">
        <v>849</v>
      </c>
      <c r="C58" s="153" t="s">
        <v>824</v>
      </c>
      <c r="D58" s="153" t="s">
        <v>825</v>
      </c>
      <c r="E58" s="190">
        <v>10</v>
      </c>
      <c r="F58" s="152">
        <v>7</v>
      </c>
      <c r="G58" s="182">
        <f>VLOOKUP(B58,ИСХОДНИК!A:P,7,FALSE())</f>
        <v>200</v>
      </c>
      <c r="H58" s="24" t="s">
        <v>853</v>
      </c>
      <c r="I58" s="185" t="str">
        <f>VLOOKUP(B58,ИСХОДНИК!A:P,15,FALSE())</f>
        <v>U6 PL40R</v>
      </c>
      <c r="J58" s="187">
        <f>VLOOKUP(B58,ИСХОДНИК!A:N,13,FALSE())</f>
        <v>235</v>
      </c>
      <c r="K58" s="187">
        <f>VLOOKUP(B58,ИСХОДНИК!A:N,14,FALSE())</f>
        <v>282</v>
      </c>
      <c r="L58" s="198" t="str">
        <f>IF(VLOOKUP(B58,ИСХОДНИК!A:R,18,FALSE())=1,ИСХОДНИК!$T$2,IF(VLOOKUP(B58,ИСХОДНИК!A:R,18,FALSE())=2,ИСХОДНИК!$T$4,IF(VLOOKUP(B58,ИСХОДНИК!A:R,18,FALSE())=3,ИСХОДНИК!$T$5)))</f>
        <v>◑</v>
      </c>
      <c r="M58" s="308"/>
    </row>
    <row r="59" spans="2:13" ht="23.25" customHeight="1">
      <c r="B59" s="23" t="s">
        <v>850</v>
      </c>
      <c r="C59" s="153" t="s">
        <v>824</v>
      </c>
      <c r="D59" s="153" t="s">
        <v>825</v>
      </c>
      <c r="E59" s="190">
        <v>10</v>
      </c>
      <c r="F59" s="152">
        <v>7</v>
      </c>
      <c r="G59" s="182">
        <f>VLOOKUP(B59,ИСХОДНИК!A:P,7,FALSE())</f>
        <v>250</v>
      </c>
      <c r="H59" s="24" t="s">
        <v>853</v>
      </c>
      <c r="I59" s="185" t="str">
        <f>VLOOKUP(B59,ИСХОДНИК!A:P,15,FALSE())</f>
        <v>U6 PL40R</v>
      </c>
      <c r="J59" s="187">
        <f>VLOOKUP(B59,ИСХОДНИК!A:N,13,FALSE())</f>
        <v>350</v>
      </c>
      <c r="K59" s="187">
        <f>VLOOKUP(B59,ИСХОДНИК!A:N,14,FALSE())</f>
        <v>420</v>
      </c>
      <c r="L59" s="198" t="str">
        <f>IF(VLOOKUP(B59,ИСХОДНИК!A:R,18,FALSE())=1,ИСХОДНИК!$T$2,IF(VLOOKUP(B59,ИСХОДНИК!A:R,18,FALSE())=2,ИСХОДНИК!$T$4,IF(VLOOKUP(B59,ИСХОДНИК!A:R,18,FALSE())=3,ИСХОДНИК!$T$5)))</f>
        <v>◑</v>
      </c>
      <c r="M59" s="308"/>
    </row>
    <row r="60" spans="2:13" ht="23.25" customHeight="1">
      <c r="B60" s="23" t="s">
        <v>851</v>
      </c>
      <c r="C60" s="153" t="s">
        <v>824</v>
      </c>
      <c r="D60" s="153" t="s">
        <v>825</v>
      </c>
      <c r="E60" s="190">
        <v>10</v>
      </c>
      <c r="F60" s="152">
        <v>7</v>
      </c>
      <c r="G60" s="182">
        <f>VLOOKUP(B60,ИСХОДНИК!A:P,7,FALSE())</f>
        <v>300</v>
      </c>
      <c r="H60" s="24" t="s">
        <v>447</v>
      </c>
      <c r="I60" s="182" t="str">
        <f>VLOOKUP(B60,ИСХОДНИК!A:P,15,FALSE())</f>
        <v>U6 PL40R</v>
      </c>
      <c r="J60" s="187">
        <f>VLOOKUP(B60,ИСХОДНИК!A:N,13,FALSE())</f>
        <v>470</v>
      </c>
      <c r="K60" s="187">
        <f>VLOOKUP(B60,ИСХОДНИК!A:N,14,FALSE())</f>
        <v>564</v>
      </c>
      <c r="L60" s="198" t="str">
        <f>IF(VLOOKUP(B60,ИСХОДНИК!A:R,18,FALSE())=1,ИСХОДНИК!$T$2,IF(VLOOKUP(B60,ИСХОДНИК!A:R,18,FALSE())=2,ИСХОДНИК!$T$4,IF(VLOOKUP(B60,ИСХОДНИК!A:R,18,FALSE())=3,ИСХОДНИК!$T$5)))</f>
        <v>◑</v>
      </c>
      <c r="M60" s="308"/>
    </row>
    <row r="61" spans="2:13">
      <c r="E61" s="32"/>
      <c r="G61" s="32"/>
      <c r="H61" s="61"/>
    </row>
    <row r="62" spans="2:13">
      <c r="B62" s="286" t="s">
        <v>1159</v>
      </c>
      <c r="C62" s="286"/>
      <c r="D62" s="286"/>
      <c r="E62" s="286"/>
      <c r="F62" s="286"/>
      <c r="G62" s="286"/>
      <c r="H62" s="286"/>
      <c r="I62" s="286"/>
      <c r="J62" s="286"/>
      <c r="K62" s="286"/>
      <c r="L62" s="286"/>
    </row>
    <row r="63" spans="2:13" ht="38.25">
      <c r="B63" s="45" t="s">
        <v>820</v>
      </c>
      <c r="C63" s="45" t="s">
        <v>361</v>
      </c>
      <c r="D63" s="45" t="s">
        <v>821</v>
      </c>
      <c r="E63" s="45" t="s">
        <v>350</v>
      </c>
      <c r="F63" s="45" t="s">
        <v>867</v>
      </c>
      <c r="G63" s="45" t="s">
        <v>822</v>
      </c>
      <c r="H63" s="45" t="s">
        <v>823</v>
      </c>
      <c r="I63" s="45" t="s">
        <v>19</v>
      </c>
      <c r="J63" s="45" t="s">
        <v>20</v>
      </c>
      <c r="K63" s="45" t="s">
        <v>21</v>
      </c>
      <c r="L63" s="55" t="s">
        <v>22</v>
      </c>
      <c r="M63" s="21" t="s">
        <v>866</v>
      </c>
    </row>
    <row r="64" spans="2:13">
      <c r="B64" s="288" t="s">
        <v>854</v>
      </c>
      <c r="C64" s="149" t="s">
        <v>855</v>
      </c>
      <c r="D64" s="149" t="s">
        <v>828</v>
      </c>
      <c r="E64" s="190">
        <v>10</v>
      </c>
      <c r="F64" s="99">
        <v>8</v>
      </c>
      <c r="G64" s="287" t="str">
        <f>VLOOKUP(B64,ИСХОДНИК!A:P,7,FALSE())</f>
        <v>15-25</v>
      </c>
      <c r="H64" s="291" t="s">
        <v>858</v>
      </c>
      <c r="I64" s="287" t="str">
        <f>VLOOKUP(B64,ИСХОДНИК!A:P,15,FALSE())</f>
        <v>U6 PL40R</v>
      </c>
      <c r="J64" s="292">
        <f>VLOOKUP(B64,ИСХОДНИК!A:N,13,FALSE())</f>
        <v>150</v>
      </c>
      <c r="K64" s="292">
        <f>VLOOKUP(B64,ИСХОДНИК!A:N,14,FALSE())</f>
        <v>180</v>
      </c>
      <c r="L64" s="309" t="str">
        <f>IF(VLOOKUP(B64,ИСХОДНИК!A:R,18,FALSE())=1,ИСХОДНИК!$T$2,IF(VLOOKUP(B64,ИСХОДНИК!A:R,18,FALSE())=2,ИСХОДНИК!$T$4,IF(VLOOKUP(B64,ИСХОДНИК!A:R,18,FALSE())=3,ИСХОДНИК!$T$5)))</f>
        <v>●</v>
      </c>
      <c r="M64" s="308"/>
    </row>
    <row r="65" spans="2:13">
      <c r="B65" s="289"/>
      <c r="C65" s="149" t="s">
        <v>856</v>
      </c>
      <c r="D65" s="149" t="s">
        <v>857</v>
      </c>
      <c r="E65" s="190">
        <v>10</v>
      </c>
      <c r="F65" s="99">
        <v>9</v>
      </c>
      <c r="G65" s="287"/>
      <c r="H65" s="291"/>
      <c r="I65" s="287"/>
      <c r="J65" s="293"/>
      <c r="K65" s="293"/>
      <c r="L65" s="310"/>
      <c r="M65" s="308"/>
    </row>
    <row r="66" spans="2:13">
      <c r="B66" s="290"/>
      <c r="C66" s="149" t="s">
        <v>824</v>
      </c>
      <c r="D66" s="149" t="s">
        <v>828</v>
      </c>
      <c r="E66" s="190">
        <v>10</v>
      </c>
      <c r="F66" s="99">
        <v>10</v>
      </c>
      <c r="G66" s="287"/>
      <c r="H66" s="291"/>
      <c r="I66" s="287"/>
      <c r="J66" s="298"/>
      <c r="K66" s="298"/>
      <c r="L66" s="311"/>
      <c r="M66" s="308"/>
    </row>
    <row r="67" spans="2:13" ht="12.75" customHeight="1">
      <c r="B67" s="288" t="s">
        <v>859</v>
      </c>
      <c r="C67" s="149" t="s">
        <v>855</v>
      </c>
      <c r="D67" s="149" t="s">
        <v>828</v>
      </c>
      <c r="E67" s="190">
        <v>10</v>
      </c>
      <c r="F67" s="99">
        <v>8</v>
      </c>
      <c r="G67" s="287" t="str">
        <f>VLOOKUP(B67,ИСХОДНИК!A:P,7,FALSE())</f>
        <v>32-50</v>
      </c>
      <c r="H67" s="295" t="s">
        <v>858</v>
      </c>
      <c r="I67" s="287" t="str">
        <f>VLOOKUP(B67,ИСХОДНИК!A:P,15,FALSE())</f>
        <v>U6 PL40R</v>
      </c>
      <c r="J67" s="292">
        <f>VLOOKUP(B67,ИСХОДНИК!A:N,13,FALSE())</f>
        <v>255</v>
      </c>
      <c r="K67" s="292">
        <f>VLOOKUP(B67,ИСХОДНИК!A:N,14,FALSE())</f>
        <v>306</v>
      </c>
      <c r="L67" s="309" t="str">
        <f>IF(VLOOKUP(B67,ИСХОДНИК!A:R,18,FALSE())=1,ИСХОДНИК!$T$2,IF(VLOOKUP(B67,ИСХОДНИК!A:R,18,FALSE())=2,ИСХОДНИК!$T$4,IF(VLOOKUP(B67,ИСХОДНИК!A:R,18,FALSE())=3,ИСХОДНИК!$T$5)))</f>
        <v>●</v>
      </c>
      <c r="M67" s="308"/>
    </row>
    <row r="68" spans="2:13" ht="12.75" customHeight="1">
      <c r="B68" s="289"/>
      <c r="C68" s="149" t="s">
        <v>856</v>
      </c>
      <c r="D68" s="149" t="s">
        <v>857</v>
      </c>
      <c r="E68" s="190">
        <v>10</v>
      </c>
      <c r="F68" s="99">
        <v>9</v>
      </c>
      <c r="G68" s="287"/>
      <c r="H68" s="295"/>
      <c r="I68" s="287"/>
      <c r="J68" s="293"/>
      <c r="K68" s="293"/>
      <c r="L68" s="310"/>
      <c r="M68" s="308"/>
    </row>
    <row r="69" spans="2:13" ht="12.75" customHeight="1">
      <c r="B69" s="290"/>
      <c r="C69" s="149" t="s">
        <v>824</v>
      </c>
      <c r="D69" s="149" t="s">
        <v>828</v>
      </c>
      <c r="E69" s="190">
        <v>10</v>
      </c>
      <c r="F69" s="99">
        <v>10</v>
      </c>
      <c r="G69" s="287"/>
      <c r="H69" s="295"/>
      <c r="I69" s="287"/>
      <c r="J69" s="298"/>
      <c r="K69" s="298"/>
      <c r="L69" s="311"/>
      <c r="M69" s="308"/>
    </row>
    <row r="70" spans="2:13" ht="12.75" customHeight="1">
      <c r="B70" s="288" t="s">
        <v>860</v>
      </c>
      <c r="C70" s="149" t="s">
        <v>855</v>
      </c>
      <c r="D70" s="149" t="s">
        <v>828</v>
      </c>
      <c r="E70" s="190">
        <v>10</v>
      </c>
      <c r="F70" s="99">
        <v>8</v>
      </c>
      <c r="G70" s="287">
        <f>VLOOKUP(B70,ИСХОДНИК!A:P,7,FALSE())</f>
        <v>65</v>
      </c>
      <c r="H70" s="291" t="s">
        <v>858</v>
      </c>
      <c r="I70" s="287" t="str">
        <f>VLOOKUP(B70,ИСХОДНИК!A:P,15,FALSE())</f>
        <v>U6 PL40R</v>
      </c>
      <c r="J70" s="292">
        <f>VLOOKUP(B70,ИСХОДНИК!A:N,13,FALSE())</f>
        <v>499</v>
      </c>
      <c r="K70" s="292">
        <f>VLOOKUP(B70,ИСХОДНИК!A:N,14,FALSE())</f>
        <v>598.79999999999995</v>
      </c>
      <c r="L70" s="309" t="str">
        <f>IF(VLOOKUP(B70,ИСХОДНИК!A:R,18,FALSE())=1,ИСХОДНИК!$T$2,IF(VLOOKUP(B70,ИСХОДНИК!A:R,18,FALSE())=2,ИСХОДНИК!$T$4,IF(VLOOKUP(B70,ИСХОДНИК!A:R,18,FALSE())=3,ИСХОДНИК!$T$5)))</f>
        <v>●</v>
      </c>
      <c r="M70" s="308"/>
    </row>
    <row r="71" spans="2:13" ht="12.75" customHeight="1">
      <c r="B71" s="289"/>
      <c r="C71" s="149" t="s">
        <v>856</v>
      </c>
      <c r="D71" s="149" t="s">
        <v>857</v>
      </c>
      <c r="E71" s="190">
        <v>10</v>
      </c>
      <c r="F71" s="99">
        <v>9</v>
      </c>
      <c r="G71" s="287"/>
      <c r="H71" s="291"/>
      <c r="I71" s="287"/>
      <c r="J71" s="293"/>
      <c r="K71" s="293"/>
      <c r="L71" s="310"/>
      <c r="M71" s="308"/>
    </row>
    <row r="72" spans="2:13" ht="12.75" customHeight="1">
      <c r="B72" s="290"/>
      <c r="C72" s="149" t="s">
        <v>824</v>
      </c>
      <c r="D72" s="149" t="s">
        <v>828</v>
      </c>
      <c r="E72" s="190">
        <v>10</v>
      </c>
      <c r="F72" s="99">
        <v>10</v>
      </c>
      <c r="G72" s="287"/>
      <c r="H72" s="291"/>
      <c r="I72" s="287"/>
      <c r="J72" s="298"/>
      <c r="K72" s="298"/>
      <c r="L72" s="311"/>
      <c r="M72" s="308"/>
    </row>
    <row r="73" spans="2:13" ht="12.75" customHeight="1">
      <c r="B73" s="288" t="s">
        <v>861</v>
      </c>
      <c r="C73" s="149" t="s">
        <v>855</v>
      </c>
      <c r="D73" s="149" t="s">
        <v>828</v>
      </c>
      <c r="E73" s="190">
        <v>10</v>
      </c>
      <c r="F73" s="99">
        <v>8</v>
      </c>
      <c r="G73" s="287">
        <f>VLOOKUP(B73,ИСХОДНИК!A:P,7,FALSE())</f>
        <v>80</v>
      </c>
      <c r="H73" s="291" t="s">
        <v>858</v>
      </c>
      <c r="I73" s="287" t="str">
        <f>VLOOKUP(B73,ИСХОДНИК!A:P,15,FALSE())</f>
        <v>U6 PL40R</v>
      </c>
      <c r="J73" s="292">
        <f>VLOOKUP(B73,ИСХОДНИК!A:N,13,FALSE())</f>
        <v>580</v>
      </c>
      <c r="K73" s="292">
        <f>VLOOKUP(B73,ИСХОДНИК!A:N,14,FALSE())</f>
        <v>696</v>
      </c>
      <c r="L73" s="309" t="str">
        <f>IF(VLOOKUP(B73,ИСХОДНИК!A:R,18,FALSE())=1,ИСХОДНИК!$T$2,IF(VLOOKUP(B73,ИСХОДНИК!A:R,18,FALSE())=2,ИСХОДНИК!$T$4,IF(VLOOKUP(B73,ИСХОДНИК!A:R,18,FALSE())=3,ИСХОДНИК!$T$5)))</f>
        <v>●</v>
      </c>
      <c r="M73" s="308"/>
    </row>
    <row r="74" spans="2:13" ht="12.75" customHeight="1">
      <c r="B74" s="289"/>
      <c r="C74" s="149" t="s">
        <v>856</v>
      </c>
      <c r="D74" s="149" t="s">
        <v>857</v>
      </c>
      <c r="E74" s="190">
        <v>10</v>
      </c>
      <c r="F74" s="99">
        <v>9</v>
      </c>
      <c r="G74" s="287"/>
      <c r="H74" s="291"/>
      <c r="I74" s="287"/>
      <c r="J74" s="293"/>
      <c r="K74" s="293"/>
      <c r="L74" s="310"/>
      <c r="M74" s="308"/>
    </row>
    <row r="75" spans="2:13" ht="12.75" customHeight="1">
      <c r="B75" s="290"/>
      <c r="C75" s="149" t="s">
        <v>824</v>
      </c>
      <c r="D75" s="149" t="s">
        <v>828</v>
      </c>
      <c r="E75" s="190">
        <v>10</v>
      </c>
      <c r="F75" s="99">
        <v>10</v>
      </c>
      <c r="G75" s="287"/>
      <c r="H75" s="291"/>
      <c r="I75" s="287"/>
      <c r="J75" s="298"/>
      <c r="K75" s="298"/>
      <c r="L75" s="311"/>
      <c r="M75" s="308"/>
    </row>
    <row r="76" spans="2:13" ht="12.75" customHeight="1">
      <c r="B76" s="288" t="s">
        <v>862</v>
      </c>
      <c r="C76" s="149" t="s">
        <v>855</v>
      </c>
      <c r="D76" s="149" t="s">
        <v>828</v>
      </c>
      <c r="E76" s="190">
        <v>5</v>
      </c>
      <c r="F76" s="99">
        <v>8</v>
      </c>
      <c r="G76" s="287" t="str">
        <f>VLOOKUP(B76,ИСХОДНИК!A:P,7,FALSE())</f>
        <v>100-150</v>
      </c>
      <c r="H76" s="291" t="s">
        <v>864</v>
      </c>
      <c r="I76" s="287" t="str">
        <f>VLOOKUP(B76,ИСХОДНИК!A:P,15,FALSE())</f>
        <v>U6 PL40R</v>
      </c>
      <c r="J76" s="292">
        <f>VLOOKUP(B76,ИСХОДНИК!A:N,13,FALSE())</f>
        <v>480</v>
      </c>
      <c r="K76" s="292">
        <f>VLOOKUP(B76,ИСХОДНИК!A:N,14,FALSE())</f>
        <v>576</v>
      </c>
      <c r="L76" s="309" t="str">
        <f>IF(VLOOKUP(B76,ИСХОДНИК!A:R,18,FALSE())=1,ИСХОДНИК!$T$2,IF(VLOOKUP(B76,ИСХОДНИК!A:R,18,FALSE())=2,ИСХОДНИК!$T$4,IF(VLOOKUP(B76,ИСХОДНИК!A:R,18,FALSE())=3,ИСХОДНИК!$T$5)))</f>
        <v>●</v>
      </c>
      <c r="M76" s="308"/>
    </row>
    <row r="77" spans="2:13" ht="12.75" customHeight="1">
      <c r="B77" s="289"/>
      <c r="C77" s="149" t="s">
        <v>856</v>
      </c>
      <c r="D77" s="149" t="s">
        <v>857</v>
      </c>
      <c r="E77" s="190">
        <v>5</v>
      </c>
      <c r="F77" s="99">
        <v>9</v>
      </c>
      <c r="G77" s="287"/>
      <c r="H77" s="291"/>
      <c r="I77" s="287"/>
      <c r="J77" s="293"/>
      <c r="K77" s="293"/>
      <c r="L77" s="310"/>
      <c r="M77" s="308"/>
    </row>
    <row r="78" spans="2:13" ht="12.75" customHeight="1">
      <c r="B78" s="290"/>
      <c r="C78" s="149" t="s">
        <v>824</v>
      </c>
      <c r="D78" s="149" t="s">
        <v>828</v>
      </c>
      <c r="E78" s="190">
        <v>5</v>
      </c>
      <c r="F78" s="99">
        <v>10</v>
      </c>
      <c r="G78" s="287"/>
      <c r="H78" s="291"/>
      <c r="I78" s="287"/>
      <c r="J78" s="298"/>
      <c r="K78" s="298"/>
      <c r="L78" s="311"/>
      <c r="M78" s="308"/>
    </row>
    <row r="79" spans="2:13">
      <c r="B79" s="288" t="s">
        <v>863</v>
      </c>
      <c r="C79" s="149" t="s">
        <v>855</v>
      </c>
      <c r="D79" s="149" t="s">
        <v>828</v>
      </c>
      <c r="E79" s="190">
        <v>1</v>
      </c>
      <c r="F79" s="99">
        <v>8</v>
      </c>
      <c r="G79" s="287">
        <f>VLOOKUP(B79,ИСХОДНИК!A:P,7,FALSE())</f>
        <v>200</v>
      </c>
      <c r="H79" s="291" t="s">
        <v>447</v>
      </c>
      <c r="I79" s="287" t="str">
        <f>VLOOKUP(B79,ИСХОДНИК!A:P,15,FALSE())</f>
        <v>U6 PL40R</v>
      </c>
      <c r="J79" s="292">
        <f>VLOOKUP(B79,ИСХОДНИК!A:N,13,FALSE())</f>
        <v>350</v>
      </c>
      <c r="K79" s="292">
        <f>VLOOKUP(B79,ИСХОДНИК!A:N,14,FALSE())</f>
        <v>420</v>
      </c>
      <c r="L79" s="312" t="str">
        <f>IF(VLOOKUP(B79,ИСХОДНИК!A:R,18,FALSE())=1,ИСХОДНИК!$T$2,IF(VLOOKUP(B79,ИСХОДНИК!A:R,18,FALSE())=2,ИСХОДНИК!$T$4,IF(VLOOKUP(B79,ИСХОДНИК!A:R,18,FALSE())=3,ИСХОДНИК!$T$5)))</f>
        <v>◑</v>
      </c>
      <c r="M79" s="308"/>
    </row>
    <row r="80" spans="2:13">
      <c r="B80" s="289"/>
      <c r="C80" s="149" t="s">
        <v>856</v>
      </c>
      <c r="D80" s="149" t="s">
        <v>857</v>
      </c>
      <c r="E80" s="190">
        <v>1</v>
      </c>
      <c r="F80" s="99">
        <v>9</v>
      </c>
      <c r="G80" s="287"/>
      <c r="H80" s="291"/>
      <c r="I80" s="287"/>
      <c r="J80" s="293"/>
      <c r="K80" s="293"/>
      <c r="L80" s="313"/>
      <c r="M80" s="308"/>
    </row>
    <row r="81" spans="2:13">
      <c r="B81" s="290"/>
      <c r="C81" s="149" t="s">
        <v>824</v>
      </c>
      <c r="D81" s="149" t="s">
        <v>828</v>
      </c>
      <c r="E81" s="190">
        <v>1</v>
      </c>
      <c r="F81" s="99">
        <v>10</v>
      </c>
      <c r="G81" s="287"/>
      <c r="H81" s="291"/>
      <c r="I81" s="287"/>
      <c r="J81" s="298"/>
      <c r="K81" s="298"/>
      <c r="L81" s="314"/>
      <c r="M81" s="308"/>
    </row>
    <row r="82" spans="2:13">
      <c r="B82" s="256"/>
      <c r="C82" s="107"/>
      <c r="D82" s="107"/>
      <c r="E82" s="257"/>
      <c r="F82" s="258"/>
      <c r="G82" s="49"/>
      <c r="H82" s="104"/>
      <c r="I82" s="49"/>
      <c r="J82" s="259"/>
      <c r="K82" s="259"/>
      <c r="L82" s="260"/>
      <c r="M82" s="258"/>
    </row>
    <row r="83" spans="2:13">
      <c r="B83" s="286" t="s">
        <v>1158</v>
      </c>
      <c r="C83" s="286"/>
      <c r="D83" s="286"/>
      <c r="E83" s="286"/>
      <c r="F83" s="286"/>
      <c r="G83" s="286"/>
      <c r="H83" s="286"/>
      <c r="I83" s="286"/>
      <c r="J83" s="286"/>
      <c r="K83" s="286"/>
      <c r="L83" s="286"/>
    </row>
    <row r="84" spans="2:13" ht="14.25" customHeight="1">
      <c r="B84" s="288" t="s">
        <v>1130</v>
      </c>
      <c r="C84" s="149" t="s">
        <v>1142</v>
      </c>
      <c r="D84" s="149" t="s">
        <v>1144</v>
      </c>
      <c r="E84" s="252">
        <v>5</v>
      </c>
      <c r="F84" s="251">
        <v>11</v>
      </c>
      <c r="G84" s="299" t="str">
        <f>VLOOKUP(B84,ИСХОДНИК!A:P,7,FALSE())</f>
        <v>15-25</v>
      </c>
      <c r="H84" s="316" t="s">
        <v>447</v>
      </c>
      <c r="I84" s="299" t="str">
        <f>VLOOKUP(B84,ИСХОДНИК!A:P,15,FALSE())</f>
        <v>U6 PL40R</v>
      </c>
      <c r="J84" s="292">
        <f>VLOOKUP(B84,ИСХОДНИК!A:N,13,FALSE())</f>
        <v>65</v>
      </c>
      <c r="K84" s="292">
        <f>VLOOKUP(B84,ИСХОДНИК!A:N,14,FALSE())</f>
        <v>78</v>
      </c>
      <c r="L84" s="299" t="str">
        <f>IF(VLOOKUP(B84,ИСХОДНИК!A:R,18,FALSE())=1,ИСХОДНИК!$T$2,IF(VLOOKUP(B84,ИСХОДНИК!A:R,18,FALSE())=2,ИСХОДНИК!$T$4,IF(VLOOKUP(B84,ИСХОДНИК!A:R,18,FALSE())=3,ИСХОДНИК!$T$5)))</f>
        <v>◑</v>
      </c>
    </row>
    <row r="85" spans="2:13" ht="14.25" customHeight="1">
      <c r="B85" s="289"/>
      <c r="C85" s="149" t="s">
        <v>1145</v>
      </c>
      <c r="D85" s="149" t="s">
        <v>1144</v>
      </c>
      <c r="E85" s="252">
        <v>50</v>
      </c>
      <c r="F85" s="251">
        <v>12</v>
      </c>
      <c r="G85" s="302"/>
      <c r="H85" s="317"/>
      <c r="I85" s="302"/>
      <c r="J85" s="293"/>
      <c r="K85" s="293"/>
      <c r="L85" s="302"/>
    </row>
    <row r="86" spans="2:13" ht="14.25" customHeight="1">
      <c r="B86" s="289"/>
      <c r="C86" s="149" t="s">
        <v>1143</v>
      </c>
      <c r="D86" s="149" t="s">
        <v>1144</v>
      </c>
      <c r="E86" s="252">
        <v>5</v>
      </c>
      <c r="F86" s="251">
        <v>13</v>
      </c>
      <c r="G86" s="302"/>
      <c r="H86" s="317"/>
      <c r="I86" s="302"/>
      <c r="J86" s="293"/>
      <c r="K86" s="293"/>
      <c r="L86" s="302"/>
    </row>
    <row r="87" spans="2:13" ht="14.25" customHeight="1">
      <c r="B87" s="289"/>
      <c r="C87" s="149" t="s">
        <v>824</v>
      </c>
      <c r="D87" s="153" t="s">
        <v>825</v>
      </c>
      <c r="E87" s="252">
        <v>5</v>
      </c>
      <c r="F87" s="251">
        <v>7</v>
      </c>
      <c r="G87" s="302"/>
      <c r="H87" s="317"/>
      <c r="I87" s="302"/>
      <c r="J87" s="293"/>
      <c r="K87" s="293"/>
      <c r="L87" s="302"/>
    </row>
    <row r="88" spans="2:13">
      <c r="B88" s="288" t="s">
        <v>1131</v>
      </c>
      <c r="C88" s="149" t="s">
        <v>1142</v>
      </c>
      <c r="D88" s="149" t="s">
        <v>1144</v>
      </c>
      <c r="E88" s="252">
        <v>5</v>
      </c>
      <c r="F88" s="251">
        <v>11</v>
      </c>
      <c r="G88" s="299" t="str">
        <f>VLOOKUP(B88,ИСХОДНИК!A:P,7,FALSE())</f>
        <v>32-40</v>
      </c>
      <c r="H88" s="291" t="s">
        <v>447</v>
      </c>
      <c r="I88" s="287" t="str">
        <f>VLOOKUP(B88,ИСХОДНИК!A:P,15,FALSE())</f>
        <v>U6 PL40R</v>
      </c>
      <c r="J88" s="292">
        <f>VLOOKUP(B88,ИСХОДНИК!A:N,13,FALSE())</f>
        <v>115</v>
      </c>
      <c r="K88" s="292">
        <f>VLOOKUP(B88,ИСХОДНИК!A:N,14,FALSE())</f>
        <v>138</v>
      </c>
      <c r="L88" s="299" t="str">
        <f>IF(VLOOKUP(B88,ИСХОДНИК!A:R,18,FALSE())=1,ИСХОДНИК!$T$2,IF(VLOOKUP(B88,ИСХОДНИК!A:R,18,FALSE())=2,ИСХОДНИК!$T$4,IF(VLOOKUP(B88,ИСХОДНИК!A:R,18,FALSE())=3,ИСХОДНИК!$T$5)))</f>
        <v>◑</v>
      </c>
    </row>
    <row r="89" spans="2:13">
      <c r="B89" s="289"/>
      <c r="C89" s="149" t="s">
        <v>1145</v>
      </c>
      <c r="D89" s="149" t="s">
        <v>1144</v>
      </c>
      <c r="E89" s="252">
        <v>75</v>
      </c>
      <c r="F89" s="251">
        <v>12</v>
      </c>
      <c r="G89" s="302"/>
      <c r="H89" s="291"/>
      <c r="I89" s="287"/>
      <c r="J89" s="293"/>
      <c r="K89" s="293"/>
      <c r="L89" s="302"/>
    </row>
    <row r="90" spans="2:13">
      <c r="B90" s="289"/>
      <c r="C90" s="149" t="s">
        <v>1143</v>
      </c>
      <c r="D90" s="149" t="s">
        <v>1144</v>
      </c>
      <c r="E90" s="252">
        <v>5</v>
      </c>
      <c r="F90" s="251">
        <v>13</v>
      </c>
      <c r="G90" s="302"/>
      <c r="H90" s="291"/>
      <c r="I90" s="287"/>
      <c r="J90" s="293"/>
      <c r="K90" s="293"/>
      <c r="L90" s="302"/>
    </row>
    <row r="91" spans="2:13">
      <c r="B91" s="289"/>
      <c r="C91" s="149" t="s">
        <v>824</v>
      </c>
      <c r="D91" s="153" t="s">
        <v>825</v>
      </c>
      <c r="E91" s="252">
        <v>5</v>
      </c>
      <c r="F91" s="251">
        <v>7</v>
      </c>
      <c r="G91" s="302"/>
      <c r="H91" s="291"/>
      <c r="I91" s="287"/>
      <c r="J91" s="293"/>
      <c r="K91" s="293"/>
      <c r="L91" s="302"/>
    </row>
    <row r="92" spans="2:13">
      <c r="B92" s="288" t="s">
        <v>1132</v>
      </c>
      <c r="C92" s="149" t="s">
        <v>1142</v>
      </c>
      <c r="D92" s="149" t="s">
        <v>1144</v>
      </c>
      <c r="E92" s="252">
        <v>1</v>
      </c>
      <c r="F92" s="251">
        <v>11</v>
      </c>
      <c r="G92" s="287">
        <f>VLOOKUP(B92,ИСХОДНИК!A:P,7,FALSE())</f>
        <v>50</v>
      </c>
      <c r="H92" s="291" t="s">
        <v>447</v>
      </c>
      <c r="I92" s="287" t="str">
        <f>VLOOKUP(B92,ИСХОДНИК!A:P,15,FALSE())</f>
        <v>U6 PL40R</v>
      </c>
      <c r="J92" s="292">
        <f>VLOOKUP(B92,ИСХОДНИК!A:N,13,FALSE())</f>
        <v>38</v>
      </c>
      <c r="K92" s="292">
        <f>VLOOKUP(B92,ИСХОДНИК!A:N,14,FALSE())</f>
        <v>45.6</v>
      </c>
      <c r="L92" s="299" t="str">
        <f>IF(VLOOKUP(B92,ИСХОДНИК!A:R,18,FALSE())=1,ИСХОДНИК!$T$2,IF(VLOOKUP(B92,ИСХОДНИК!A:R,18,FALSE())=2,ИСХОДНИК!$T$4,IF(VLOOKUP(B92,ИСХОДНИК!A:R,18,FALSE())=3,ИСХОДНИК!$T$5)))</f>
        <v>◑</v>
      </c>
    </row>
    <row r="93" spans="2:13">
      <c r="B93" s="289"/>
      <c r="C93" s="149" t="s">
        <v>1145</v>
      </c>
      <c r="D93" s="149" t="s">
        <v>1144</v>
      </c>
      <c r="E93" s="252">
        <v>16</v>
      </c>
      <c r="F93" s="251">
        <v>12</v>
      </c>
      <c r="G93" s="287"/>
      <c r="H93" s="291"/>
      <c r="I93" s="287"/>
      <c r="J93" s="293"/>
      <c r="K93" s="293"/>
      <c r="L93" s="302"/>
    </row>
    <row r="94" spans="2:13">
      <c r="B94" s="289"/>
      <c r="C94" s="149" t="s">
        <v>1143</v>
      </c>
      <c r="D94" s="149" t="s">
        <v>1144</v>
      </c>
      <c r="E94" s="252">
        <v>1</v>
      </c>
      <c r="F94" s="251">
        <v>13</v>
      </c>
      <c r="G94" s="287"/>
      <c r="H94" s="291"/>
      <c r="I94" s="287"/>
      <c r="J94" s="293"/>
      <c r="K94" s="293"/>
      <c r="L94" s="302"/>
    </row>
    <row r="95" spans="2:13">
      <c r="B95" s="289"/>
      <c r="C95" s="149" t="s">
        <v>824</v>
      </c>
      <c r="D95" s="153" t="s">
        <v>825</v>
      </c>
      <c r="E95" s="252">
        <v>1</v>
      </c>
      <c r="F95" s="251">
        <v>7</v>
      </c>
      <c r="G95" s="287"/>
      <c r="H95" s="291"/>
      <c r="I95" s="287"/>
      <c r="J95" s="293"/>
      <c r="K95" s="293"/>
      <c r="L95" s="302"/>
    </row>
    <row r="96" spans="2:13">
      <c r="B96" s="288" t="s">
        <v>1133</v>
      </c>
      <c r="C96" s="149" t="s">
        <v>1142</v>
      </c>
      <c r="D96" s="149" t="s">
        <v>1144</v>
      </c>
      <c r="E96" s="252">
        <v>1</v>
      </c>
      <c r="F96" s="251">
        <v>11</v>
      </c>
      <c r="G96" s="287">
        <f>VLOOKUP(B96,ИСХОДНИК!A:P,7,FALSE())</f>
        <v>65</v>
      </c>
      <c r="H96" s="291" t="s">
        <v>447</v>
      </c>
      <c r="I96" s="287" t="str">
        <f>VLOOKUP(B96,ИСХОДНИК!A:P,15,FALSE())</f>
        <v>U6 PL40R</v>
      </c>
      <c r="J96" s="292">
        <f>VLOOKUP(B96,ИСХОДНИК!A:N,13,FALSE())</f>
        <v>45</v>
      </c>
      <c r="K96" s="292">
        <f>VLOOKUP(B96,ИСХОДНИК!A:N,14,FALSE())</f>
        <v>54</v>
      </c>
      <c r="L96" s="299" t="str">
        <f>IF(VLOOKUP(B96,ИСХОДНИК!A:R,18,FALSE())=1,ИСХОДНИК!$T$2,IF(VLOOKUP(B96,ИСХОДНИК!A:R,18,FALSE())=2,ИСХОДНИК!$T$4,IF(VLOOKUP(B96,ИСХОДНИК!A:R,18,FALSE())=3,ИСХОДНИК!$T$5)))</f>
        <v>◑</v>
      </c>
    </row>
    <row r="97" spans="2:12">
      <c r="B97" s="289"/>
      <c r="C97" s="149" t="s">
        <v>1145</v>
      </c>
      <c r="D97" s="149" t="s">
        <v>1144</v>
      </c>
      <c r="E97" s="252">
        <v>18</v>
      </c>
      <c r="F97" s="251">
        <v>12</v>
      </c>
      <c r="G97" s="287"/>
      <c r="H97" s="291"/>
      <c r="I97" s="287"/>
      <c r="J97" s="293"/>
      <c r="K97" s="293"/>
      <c r="L97" s="302"/>
    </row>
    <row r="98" spans="2:12">
      <c r="B98" s="289"/>
      <c r="C98" s="149" t="s">
        <v>1143</v>
      </c>
      <c r="D98" s="149" t="s">
        <v>1144</v>
      </c>
      <c r="E98" s="252">
        <v>1</v>
      </c>
      <c r="F98" s="251">
        <v>13</v>
      </c>
      <c r="G98" s="287"/>
      <c r="H98" s="291"/>
      <c r="I98" s="287"/>
      <c r="J98" s="293"/>
      <c r="K98" s="293"/>
      <c r="L98" s="302"/>
    </row>
    <row r="99" spans="2:12">
      <c r="B99" s="289"/>
      <c r="C99" s="149" t="s">
        <v>824</v>
      </c>
      <c r="D99" s="153" t="s">
        <v>825</v>
      </c>
      <c r="E99" s="252">
        <v>1</v>
      </c>
      <c r="F99" s="251">
        <v>7</v>
      </c>
      <c r="G99" s="287"/>
      <c r="H99" s="291"/>
      <c r="I99" s="287"/>
      <c r="J99" s="293"/>
      <c r="K99" s="293"/>
      <c r="L99" s="302"/>
    </row>
    <row r="100" spans="2:12">
      <c r="B100" s="288" t="s">
        <v>1134</v>
      </c>
      <c r="C100" s="149" t="s">
        <v>1142</v>
      </c>
      <c r="D100" s="149" t="s">
        <v>1144</v>
      </c>
      <c r="E100" s="252">
        <v>1</v>
      </c>
      <c r="F100" s="251">
        <v>11</v>
      </c>
      <c r="G100" s="287">
        <f>VLOOKUP(B100,ИСХОДНИК!A:P,7,FALSE())</f>
        <v>80</v>
      </c>
      <c r="H100" s="291" t="s">
        <v>447</v>
      </c>
      <c r="I100" s="287" t="str">
        <f>VLOOKUP(B100,ИСХОДНИК!A:P,15,FALSE())</f>
        <v>U6 PL40R</v>
      </c>
      <c r="J100" s="292">
        <f>VLOOKUP(B100,ИСХОДНИК!A:N,13,FALSE())</f>
        <v>52</v>
      </c>
      <c r="K100" s="292">
        <f>VLOOKUP(B100,ИСХОДНИК!A:N,14,FALSE())</f>
        <v>62.4</v>
      </c>
      <c r="L100" s="299" t="str">
        <f>IF(VLOOKUP(B100,ИСХОДНИК!A:R,18,FALSE())=1,ИСХОДНИК!$T$2,IF(VLOOKUP(B100,ИСХОДНИК!A:R,18,FALSE())=2,ИСХОДНИК!$T$4,IF(VLOOKUP(B100,ИСХОДНИК!A:R,18,FALSE())=3,ИСХОДНИК!$T$5)))</f>
        <v>◑</v>
      </c>
    </row>
    <row r="101" spans="2:12">
      <c r="B101" s="289"/>
      <c r="C101" s="149" t="s">
        <v>1145</v>
      </c>
      <c r="D101" s="149" t="s">
        <v>1144</v>
      </c>
      <c r="E101" s="252">
        <v>14</v>
      </c>
      <c r="F101" s="251">
        <v>12</v>
      </c>
      <c r="G101" s="287"/>
      <c r="H101" s="291"/>
      <c r="I101" s="287"/>
      <c r="J101" s="293"/>
      <c r="K101" s="293"/>
      <c r="L101" s="302"/>
    </row>
    <row r="102" spans="2:12">
      <c r="B102" s="289"/>
      <c r="C102" s="149" t="s">
        <v>1143</v>
      </c>
      <c r="D102" s="149" t="s">
        <v>1144</v>
      </c>
      <c r="E102" s="252">
        <v>1</v>
      </c>
      <c r="F102" s="251">
        <v>13</v>
      </c>
      <c r="G102" s="287"/>
      <c r="H102" s="291"/>
      <c r="I102" s="287"/>
      <c r="J102" s="293"/>
      <c r="K102" s="293"/>
      <c r="L102" s="302"/>
    </row>
    <row r="103" spans="2:12">
      <c r="B103" s="289"/>
      <c r="C103" s="149" t="s">
        <v>824</v>
      </c>
      <c r="D103" s="153" t="s">
        <v>825</v>
      </c>
      <c r="E103" s="252">
        <v>1</v>
      </c>
      <c r="F103" s="251">
        <v>7</v>
      </c>
      <c r="G103" s="287"/>
      <c r="H103" s="291"/>
      <c r="I103" s="287"/>
      <c r="J103" s="293"/>
      <c r="K103" s="293"/>
      <c r="L103" s="302"/>
    </row>
    <row r="104" spans="2:12">
      <c r="B104" s="288" t="s">
        <v>1135</v>
      </c>
      <c r="C104" s="149" t="s">
        <v>1142</v>
      </c>
      <c r="D104" s="149" t="s">
        <v>1144</v>
      </c>
      <c r="E104" s="252">
        <v>1</v>
      </c>
      <c r="F104" s="251">
        <v>11</v>
      </c>
      <c r="G104" s="287">
        <f>VLOOKUP(B104,ИСХОДНИК!A:P,7,FALSE())</f>
        <v>100</v>
      </c>
      <c r="H104" s="291" t="s">
        <v>447</v>
      </c>
      <c r="I104" s="287" t="str">
        <f>VLOOKUP(B104,ИСХОДНИК!A:P,15,FALSE())</f>
        <v>U6 PL40R</v>
      </c>
      <c r="J104" s="292">
        <f>VLOOKUP(B104,ИСХОДНИК!A:N,13,FALSE())</f>
        <v>85</v>
      </c>
      <c r="K104" s="292">
        <f>VLOOKUP(B104,ИСХОДНИК!A:N,14,FALSE())</f>
        <v>102</v>
      </c>
      <c r="L104" s="299" t="str">
        <f>IF(VLOOKUP(B104,ИСХОДНИК!A:R,18,FALSE())=1,ИСХОДНИК!$T$2,IF(VLOOKUP(B104,ИСХОДНИК!A:R,18,FALSE())=2,ИСХОДНИК!$T$4,IF(VLOOKUP(B104,ИСХОДНИК!A:R,18,FALSE())=3,ИСХОДНИК!$T$5)))</f>
        <v>◑</v>
      </c>
    </row>
    <row r="105" spans="2:12">
      <c r="B105" s="289"/>
      <c r="C105" s="149" t="s">
        <v>1145</v>
      </c>
      <c r="D105" s="149" t="s">
        <v>1144</v>
      </c>
      <c r="E105" s="252">
        <v>13</v>
      </c>
      <c r="F105" s="251">
        <v>12</v>
      </c>
      <c r="G105" s="287"/>
      <c r="H105" s="291"/>
      <c r="I105" s="287"/>
      <c r="J105" s="293"/>
      <c r="K105" s="293"/>
      <c r="L105" s="302"/>
    </row>
    <row r="106" spans="2:12">
      <c r="B106" s="289"/>
      <c r="C106" s="149" t="s">
        <v>1143</v>
      </c>
      <c r="D106" s="149" t="s">
        <v>1144</v>
      </c>
      <c r="E106" s="252">
        <v>1</v>
      </c>
      <c r="F106" s="251">
        <v>13</v>
      </c>
      <c r="G106" s="287"/>
      <c r="H106" s="291"/>
      <c r="I106" s="287"/>
      <c r="J106" s="293"/>
      <c r="K106" s="293"/>
      <c r="L106" s="302"/>
    </row>
    <row r="107" spans="2:12">
      <c r="B107" s="289"/>
      <c r="C107" s="149" t="s">
        <v>824</v>
      </c>
      <c r="D107" s="153" t="s">
        <v>825</v>
      </c>
      <c r="E107" s="252">
        <v>1</v>
      </c>
      <c r="F107" s="251">
        <v>7</v>
      </c>
      <c r="G107" s="287"/>
      <c r="H107" s="291"/>
      <c r="I107" s="287"/>
      <c r="J107" s="293"/>
      <c r="K107" s="293"/>
      <c r="L107" s="302"/>
    </row>
    <row r="108" spans="2:12">
      <c r="B108" s="288" t="s">
        <v>1136</v>
      </c>
      <c r="C108" s="149" t="s">
        <v>1142</v>
      </c>
      <c r="D108" s="149" t="s">
        <v>1144</v>
      </c>
      <c r="E108" s="252">
        <v>1</v>
      </c>
      <c r="F108" s="251">
        <v>11</v>
      </c>
      <c r="G108" s="287">
        <f>VLOOKUP(B108,ИСХОДНИК!A:P,7,FALSE())</f>
        <v>125</v>
      </c>
      <c r="H108" s="291" t="s">
        <v>447</v>
      </c>
      <c r="I108" s="287" t="str">
        <f>VLOOKUP(B108,ИСХОДНИК!A:P,15,FALSE())</f>
        <v>U6 PL40R</v>
      </c>
      <c r="J108" s="292">
        <f>VLOOKUP(B108,ИСХОДНИК!A:N,13,FALSE())</f>
        <v>135</v>
      </c>
      <c r="K108" s="292">
        <f>VLOOKUP(B108,ИСХОДНИК!A:N,14,FALSE())</f>
        <v>162</v>
      </c>
      <c r="L108" s="299" t="str">
        <f>IF(VLOOKUP(B108,ИСХОДНИК!A:R,18,FALSE())=1,ИСХОДНИК!$T$2,IF(VLOOKUP(B108,ИСХОДНИК!A:R,18,FALSE())=2,ИСХОДНИК!$T$4,IF(VLOOKUP(B108,ИСХОДНИК!A:R,18,FALSE())=3,ИСХОДНИК!$T$5)))</f>
        <v>◑</v>
      </c>
    </row>
    <row r="109" spans="2:12">
      <c r="B109" s="289"/>
      <c r="C109" s="149" t="s">
        <v>1145</v>
      </c>
      <c r="D109" s="149" t="s">
        <v>1144</v>
      </c>
      <c r="E109" s="252">
        <v>13</v>
      </c>
      <c r="F109" s="251">
        <v>12</v>
      </c>
      <c r="G109" s="287"/>
      <c r="H109" s="291"/>
      <c r="I109" s="287"/>
      <c r="J109" s="293"/>
      <c r="K109" s="293"/>
      <c r="L109" s="302"/>
    </row>
    <row r="110" spans="2:12">
      <c r="B110" s="289"/>
      <c r="C110" s="149" t="s">
        <v>1143</v>
      </c>
      <c r="D110" s="149" t="s">
        <v>1144</v>
      </c>
      <c r="E110" s="252">
        <v>1</v>
      </c>
      <c r="F110" s="251">
        <v>13</v>
      </c>
      <c r="G110" s="287"/>
      <c r="H110" s="291"/>
      <c r="I110" s="287"/>
      <c r="J110" s="293"/>
      <c r="K110" s="293"/>
      <c r="L110" s="302"/>
    </row>
    <row r="111" spans="2:12">
      <c r="B111" s="289"/>
      <c r="C111" s="149" t="s">
        <v>824</v>
      </c>
      <c r="D111" s="153" t="s">
        <v>825</v>
      </c>
      <c r="E111" s="252">
        <v>1</v>
      </c>
      <c r="F111" s="251">
        <v>7</v>
      </c>
      <c r="G111" s="287"/>
      <c r="H111" s="291"/>
      <c r="I111" s="287"/>
      <c r="J111" s="293"/>
      <c r="K111" s="293"/>
      <c r="L111" s="302"/>
    </row>
    <row r="112" spans="2:12">
      <c r="B112" s="288" t="s">
        <v>1137</v>
      </c>
      <c r="C112" s="149" t="s">
        <v>1142</v>
      </c>
      <c r="D112" s="149" t="s">
        <v>1144</v>
      </c>
      <c r="E112" s="252">
        <v>1</v>
      </c>
      <c r="F112" s="251">
        <v>11</v>
      </c>
      <c r="G112" s="287">
        <f>VLOOKUP(B112,ИСХОДНИК!A:P,7,FALSE())</f>
        <v>150</v>
      </c>
      <c r="H112" s="291" t="s">
        <v>447</v>
      </c>
      <c r="I112" s="287" t="str">
        <f>VLOOKUP(B112,ИСХОДНИК!A:P,15,FALSE())</f>
        <v>U6 PL40R</v>
      </c>
      <c r="J112" s="292">
        <f>VLOOKUP(B112,ИСХОДНИК!A:N,13,FALSE())</f>
        <v>195</v>
      </c>
      <c r="K112" s="292">
        <f>VLOOKUP(B112,ИСХОДНИК!A:N,14,FALSE())</f>
        <v>234</v>
      </c>
      <c r="L112" s="309" t="str">
        <f>IF(VLOOKUP(B112,ИСХОДНИК!A:R,18,FALSE())=1,ИСХОДНИК!$T$2,IF(VLOOKUP(B112,ИСХОДНИК!A:R,18,FALSE())=2,ИСХОДНИК!$T$4,IF(VLOOKUP(B112,ИСХОДНИК!A:R,18,FALSE())=3,ИСХОДНИК!$T$5)))</f>
        <v>○</v>
      </c>
    </row>
    <row r="113" spans="2:12">
      <c r="B113" s="289"/>
      <c r="C113" s="149" t="s">
        <v>1145</v>
      </c>
      <c r="D113" s="149" t="s">
        <v>1144</v>
      </c>
      <c r="E113" s="252">
        <v>13</v>
      </c>
      <c r="F113" s="251">
        <v>12</v>
      </c>
      <c r="G113" s="287"/>
      <c r="H113" s="291"/>
      <c r="I113" s="287"/>
      <c r="J113" s="293"/>
      <c r="K113" s="293"/>
      <c r="L113" s="310"/>
    </row>
    <row r="114" spans="2:12">
      <c r="B114" s="289"/>
      <c r="C114" s="149" t="s">
        <v>1143</v>
      </c>
      <c r="D114" s="149" t="s">
        <v>1144</v>
      </c>
      <c r="E114" s="252">
        <v>1</v>
      </c>
      <c r="F114" s="251">
        <v>13</v>
      </c>
      <c r="G114" s="287"/>
      <c r="H114" s="291"/>
      <c r="I114" s="287"/>
      <c r="J114" s="293"/>
      <c r="K114" s="293"/>
      <c r="L114" s="310"/>
    </row>
    <row r="115" spans="2:12">
      <c r="B115" s="289"/>
      <c r="C115" s="149" t="s">
        <v>824</v>
      </c>
      <c r="D115" s="153" t="s">
        <v>825</v>
      </c>
      <c r="E115" s="252">
        <v>1</v>
      </c>
      <c r="F115" s="251">
        <v>7</v>
      </c>
      <c r="G115" s="287"/>
      <c r="H115" s="291"/>
      <c r="I115" s="287"/>
      <c r="J115" s="293"/>
      <c r="K115" s="293"/>
      <c r="L115" s="310"/>
    </row>
    <row r="116" spans="2:12">
      <c r="B116" s="288" t="s">
        <v>1138</v>
      </c>
      <c r="C116" s="149" t="s">
        <v>1142</v>
      </c>
      <c r="D116" s="149" t="s">
        <v>1144</v>
      </c>
      <c r="E116" s="252">
        <v>1</v>
      </c>
      <c r="F116" s="251">
        <v>11</v>
      </c>
      <c r="G116" s="287">
        <f>VLOOKUP(B116,ИСХОДНИК!A:P,7,FALSE())</f>
        <v>200</v>
      </c>
      <c r="H116" s="291" t="s">
        <v>447</v>
      </c>
      <c r="I116" s="287" t="str">
        <f>VLOOKUP(B116,ИСХОДНИК!A:P,15,FALSE())</f>
        <v>U6 PL40R</v>
      </c>
      <c r="J116" s="292">
        <f>VLOOKUP(B116,ИСХОДНИК!A:N,13,FALSE())</f>
        <v>350</v>
      </c>
      <c r="K116" s="292">
        <f>VLOOKUP(B116,ИСХОДНИК!A:N,14,FALSE())</f>
        <v>420</v>
      </c>
      <c r="L116" s="309" t="str">
        <f>IF(VLOOKUP(B116,ИСХОДНИК!A:R,18,FALSE())=1,ИСХОДНИК!$T$2,IF(VLOOKUP(B116,ИСХОДНИК!A:R,18,FALSE())=2,ИСХОДНИК!$T$4,IF(VLOOKUP(B116,ИСХОДНИК!A:R,18,FALSE())=3,ИСХОДНИК!$T$5)))</f>
        <v>○</v>
      </c>
    </row>
    <row r="117" spans="2:12">
      <c r="B117" s="289"/>
      <c r="C117" s="149" t="s">
        <v>1145</v>
      </c>
      <c r="D117" s="149" t="s">
        <v>1144</v>
      </c>
      <c r="E117" s="252">
        <v>13</v>
      </c>
      <c r="F117" s="251">
        <v>12</v>
      </c>
      <c r="G117" s="287"/>
      <c r="H117" s="291"/>
      <c r="I117" s="287"/>
      <c r="J117" s="293"/>
      <c r="K117" s="293"/>
      <c r="L117" s="310"/>
    </row>
    <row r="118" spans="2:12">
      <c r="B118" s="289"/>
      <c r="C118" s="149" t="s">
        <v>1143</v>
      </c>
      <c r="D118" s="149" t="s">
        <v>1144</v>
      </c>
      <c r="E118" s="252">
        <v>1</v>
      </c>
      <c r="F118" s="251">
        <v>13</v>
      </c>
      <c r="G118" s="287"/>
      <c r="H118" s="291"/>
      <c r="I118" s="287"/>
      <c r="J118" s="293"/>
      <c r="K118" s="293"/>
      <c r="L118" s="310"/>
    </row>
    <row r="119" spans="2:12">
      <c r="B119" s="289"/>
      <c r="C119" s="149" t="s">
        <v>824</v>
      </c>
      <c r="D119" s="153" t="s">
        <v>825</v>
      </c>
      <c r="E119" s="252">
        <v>1</v>
      </c>
      <c r="F119" s="251">
        <v>7</v>
      </c>
      <c r="G119" s="287"/>
      <c r="H119" s="291"/>
      <c r="I119" s="287"/>
      <c r="J119" s="293"/>
      <c r="K119" s="293"/>
      <c r="L119" s="310"/>
    </row>
    <row r="120" spans="2:12">
      <c r="B120" s="288" t="s">
        <v>1139</v>
      </c>
      <c r="C120" s="149" t="s">
        <v>1142</v>
      </c>
      <c r="D120" s="149" t="s">
        <v>1144</v>
      </c>
      <c r="E120" s="252">
        <v>1</v>
      </c>
      <c r="F120" s="251">
        <v>11</v>
      </c>
      <c r="G120" s="287">
        <f>VLOOKUP(B120,ИСХОДНИК!A:P,7,FALSE())</f>
        <v>250</v>
      </c>
      <c r="H120" s="291" t="s">
        <v>447</v>
      </c>
      <c r="I120" s="287" t="str">
        <f>VLOOKUP(B120,ИСХОДНИК!A:P,15,FALSE())</f>
        <v>U6 PL40R</v>
      </c>
      <c r="J120" s="292">
        <f>VLOOKUP(B120,ИСХОДНИК!A:N,13,FALSE())</f>
        <v>560</v>
      </c>
      <c r="K120" s="292">
        <f>VLOOKUP(B120,ИСХОДНИК!A:N,14,FALSE())</f>
        <v>672</v>
      </c>
      <c r="L120" s="309" t="str">
        <f>IF(VLOOKUP(B120,ИСХОДНИК!A:R,18,FALSE())=1,ИСХОДНИК!$T$2,IF(VLOOKUP(B120,ИСХОДНИК!A:R,18,FALSE())=2,ИСХОДНИК!$T$4,IF(VLOOKUP(B120,ИСХОДНИК!A:R,18,FALSE())=3,ИСХОДНИК!$T$5)))</f>
        <v>○</v>
      </c>
    </row>
    <row r="121" spans="2:12">
      <c r="B121" s="289"/>
      <c r="C121" s="149" t="s">
        <v>1145</v>
      </c>
      <c r="D121" s="149" t="s">
        <v>1144</v>
      </c>
      <c r="E121" s="252">
        <v>13</v>
      </c>
      <c r="F121" s="251">
        <v>12</v>
      </c>
      <c r="G121" s="287"/>
      <c r="H121" s="291"/>
      <c r="I121" s="287"/>
      <c r="J121" s="293"/>
      <c r="K121" s="293"/>
      <c r="L121" s="310"/>
    </row>
    <row r="122" spans="2:12">
      <c r="B122" s="289"/>
      <c r="C122" s="149" t="s">
        <v>1143</v>
      </c>
      <c r="D122" s="149" t="s">
        <v>1144</v>
      </c>
      <c r="E122" s="252">
        <v>1</v>
      </c>
      <c r="F122" s="251">
        <v>13</v>
      </c>
      <c r="G122" s="287"/>
      <c r="H122" s="291"/>
      <c r="I122" s="287"/>
      <c r="J122" s="293"/>
      <c r="K122" s="293"/>
      <c r="L122" s="310"/>
    </row>
    <row r="123" spans="2:12">
      <c r="B123" s="289"/>
      <c r="C123" s="149" t="s">
        <v>824</v>
      </c>
      <c r="D123" s="153" t="s">
        <v>825</v>
      </c>
      <c r="E123" s="252">
        <v>1</v>
      </c>
      <c r="F123" s="251">
        <v>7</v>
      </c>
      <c r="G123" s="287"/>
      <c r="H123" s="291"/>
      <c r="I123" s="287"/>
      <c r="J123" s="293"/>
      <c r="K123" s="293"/>
      <c r="L123" s="310"/>
    </row>
    <row r="124" spans="2:12">
      <c r="B124" s="288" t="s">
        <v>1140</v>
      </c>
      <c r="C124" s="149" t="s">
        <v>1142</v>
      </c>
      <c r="D124" s="149" t="s">
        <v>1144</v>
      </c>
      <c r="E124" s="252">
        <v>1</v>
      </c>
      <c r="F124" s="251">
        <v>11</v>
      </c>
      <c r="G124" s="287">
        <f>VLOOKUP(B124,ИСХОДНИК!A:P,7,FALSE())</f>
        <v>300</v>
      </c>
      <c r="H124" s="291" t="s">
        <v>447</v>
      </c>
      <c r="I124" s="287" t="str">
        <f>VLOOKUP(B124,ИСХОДНИК!A:P,15,FALSE())</f>
        <v>U6 PL40R</v>
      </c>
      <c r="J124" s="292">
        <f>VLOOKUP(B124,ИСХОДНИК!A:N,13,FALSE())</f>
        <v>870</v>
      </c>
      <c r="K124" s="292">
        <f>VLOOKUP(B124,ИСХОДНИК!A:N,14,FALSE())</f>
        <v>1044</v>
      </c>
      <c r="L124" s="309" t="str">
        <f>IF(VLOOKUP(B124,ИСХОДНИК!A:R,18,FALSE())=1,ИСХОДНИК!$T$2,IF(VLOOKUP(B124,ИСХОДНИК!A:R,18,FALSE())=2,ИСХОДНИК!$T$4,IF(VLOOKUP(B124,ИСХОДНИК!A:R,18,FALSE())=3,ИСХОДНИК!$T$5)))</f>
        <v>○</v>
      </c>
    </row>
    <row r="125" spans="2:12">
      <c r="B125" s="289"/>
      <c r="C125" s="149" t="s">
        <v>1145</v>
      </c>
      <c r="D125" s="149" t="s">
        <v>1144</v>
      </c>
      <c r="E125" s="252">
        <v>13</v>
      </c>
      <c r="F125" s="251">
        <v>12</v>
      </c>
      <c r="G125" s="287"/>
      <c r="H125" s="291"/>
      <c r="I125" s="287"/>
      <c r="J125" s="293"/>
      <c r="K125" s="293"/>
      <c r="L125" s="310"/>
    </row>
    <row r="126" spans="2:12">
      <c r="B126" s="289"/>
      <c r="C126" s="149" t="s">
        <v>1143</v>
      </c>
      <c r="D126" s="149" t="s">
        <v>1144</v>
      </c>
      <c r="E126" s="252">
        <v>1</v>
      </c>
      <c r="F126" s="251">
        <v>13</v>
      </c>
      <c r="G126" s="287"/>
      <c r="H126" s="291"/>
      <c r="I126" s="287"/>
      <c r="J126" s="293"/>
      <c r="K126" s="293"/>
      <c r="L126" s="310"/>
    </row>
    <row r="127" spans="2:12">
      <c r="B127" s="289"/>
      <c r="C127" s="149" t="s">
        <v>824</v>
      </c>
      <c r="D127" s="153" t="s">
        <v>825</v>
      </c>
      <c r="E127" s="252">
        <v>1</v>
      </c>
      <c r="F127" s="251">
        <v>7</v>
      </c>
      <c r="G127" s="287"/>
      <c r="H127" s="291"/>
      <c r="I127" s="287"/>
      <c r="J127" s="293"/>
      <c r="K127" s="293"/>
      <c r="L127" s="310"/>
    </row>
    <row r="128" spans="2:12">
      <c r="B128" s="315" t="s">
        <v>1141</v>
      </c>
      <c r="C128" s="149" t="s">
        <v>1142</v>
      </c>
      <c r="D128" s="149" t="s">
        <v>1144</v>
      </c>
      <c r="E128" s="252">
        <v>1</v>
      </c>
      <c r="F128" s="251">
        <v>11</v>
      </c>
      <c r="G128" s="287">
        <f>VLOOKUP(B128,ИСХОДНИК!A:P,7,FALSE())</f>
        <v>350</v>
      </c>
      <c r="H128" s="291" t="s">
        <v>447</v>
      </c>
      <c r="I128" s="287" t="str">
        <f>VLOOKUP(B128,ИСХОДНИК!A:P,15,FALSE())</f>
        <v>U6 PL40R</v>
      </c>
      <c r="J128" s="301">
        <f>VLOOKUP(B128,ИСХОДНИК!A:N,13,FALSE())</f>
        <v>1300</v>
      </c>
      <c r="K128" s="301">
        <f>VLOOKUP(B128,ИСХОДНИК!A:N,14,FALSE())</f>
        <v>1560</v>
      </c>
      <c r="L128" s="294" t="str">
        <f>IF(VLOOKUP(B128,ИСХОДНИК!A:R,18,FALSE())=1,ИСХОДНИК!$T$2,IF(VLOOKUP(B128,ИСХОДНИК!A:R,18,FALSE())=2,ИСХОДНИК!$T$4,IF(VLOOKUP(B128,ИСХОДНИК!A:R,18,FALSE())=3,ИСХОДНИК!$T$5)))</f>
        <v>○</v>
      </c>
    </row>
    <row r="129" spans="2:12">
      <c r="B129" s="315"/>
      <c r="C129" s="149" t="s">
        <v>1145</v>
      </c>
      <c r="D129" s="149" t="s">
        <v>1144</v>
      </c>
      <c r="E129" s="252">
        <v>13</v>
      </c>
      <c r="F129" s="251">
        <v>12</v>
      </c>
      <c r="G129" s="287"/>
      <c r="H129" s="291"/>
      <c r="I129" s="287"/>
      <c r="J129" s="301"/>
      <c r="K129" s="301"/>
      <c r="L129" s="294"/>
    </row>
    <row r="130" spans="2:12">
      <c r="B130" s="315"/>
      <c r="C130" s="149" t="s">
        <v>1143</v>
      </c>
      <c r="D130" s="149" t="s">
        <v>1144</v>
      </c>
      <c r="E130" s="252">
        <v>1</v>
      </c>
      <c r="F130" s="251">
        <v>13</v>
      </c>
      <c r="G130" s="287"/>
      <c r="H130" s="291"/>
      <c r="I130" s="287"/>
      <c r="J130" s="301"/>
      <c r="K130" s="301"/>
      <c r="L130" s="294"/>
    </row>
    <row r="131" spans="2:12">
      <c r="B131" s="315"/>
      <c r="C131" s="149" t="s">
        <v>824</v>
      </c>
      <c r="D131" s="153" t="s">
        <v>825</v>
      </c>
      <c r="E131" s="252">
        <v>1</v>
      </c>
      <c r="F131" s="251">
        <v>7</v>
      </c>
      <c r="G131" s="287"/>
      <c r="H131" s="291"/>
      <c r="I131" s="287"/>
      <c r="J131" s="301"/>
      <c r="K131" s="301"/>
      <c r="L131" s="294"/>
    </row>
  </sheetData>
  <mergeCells count="182">
    <mergeCell ref="H128:H131"/>
    <mergeCell ref="I128:I131"/>
    <mergeCell ref="J128:J131"/>
    <mergeCell ref="K128:K131"/>
    <mergeCell ref="L128:L131"/>
    <mergeCell ref="I120:I123"/>
    <mergeCell ref="J120:J123"/>
    <mergeCell ref="K120:K123"/>
    <mergeCell ref="L120:L123"/>
    <mergeCell ref="G124:G127"/>
    <mergeCell ref="H124:H127"/>
    <mergeCell ref="I124:I127"/>
    <mergeCell ref="J124:J127"/>
    <mergeCell ref="K124:K127"/>
    <mergeCell ref="L124:L127"/>
    <mergeCell ref="I112:I115"/>
    <mergeCell ref="J112:J115"/>
    <mergeCell ref="K112:K115"/>
    <mergeCell ref="L112:L115"/>
    <mergeCell ref="G116:G119"/>
    <mergeCell ref="H116:H119"/>
    <mergeCell ref="I116:I119"/>
    <mergeCell ref="J116:J119"/>
    <mergeCell ref="K116:K119"/>
    <mergeCell ref="L116:L119"/>
    <mergeCell ref="I104:I107"/>
    <mergeCell ref="J104:J107"/>
    <mergeCell ref="K104:K107"/>
    <mergeCell ref="L104:L107"/>
    <mergeCell ref="G108:G111"/>
    <mergeCell ref="H108:H111"/>
    <mergeCell ref="I108:I111"/>
    <mergeCell ref="J108:J111"/>
    <mergeCell ref="K108:K111"/>
    <mergeCell ref="L108:L111"/>
    <mergeCell ref="I96:I99"/>
    <mergeCell ref="J96:J99"/>
    <mergeCell ref="K96:K99"/>
    <mergeCell ref="L96:L99"/>
    <mergeCell ref="G100:G103"/>
    <mergeCell ref="H100:H103"/>
    <mergeCell ref="I100:I103"/>
    <mergeCell ref="J100:J103"/>
    <mergeCell ref="K100:K103"/>
    <mergeCell ref="L100:L103"/>
    <mergeCell ref="I88:I91"/>
    <mergeCell ref="J88:J91"/>
    <mergeCell ref="K88:K91"/>
    <mergeCell ref="L88:L91"/>
    <mergeCell ref="G92:G95"/>
    <mergeCell ref="H92:H95"/>
    <mergeCell ref="I92:I95"/>
    <mergeCell ref="J92:J95"/>
    <mergeCell ref="K92:K95"/>
    <mergeCell ref="L92:L95"/>
    <mergeCell ref="I84:I87"/>
    <mergeCell ref="J84:J87"/>
    <mergeCell ref="K84:K87"/>
    <mergeCell ref="L84:L87"/>
    <mergeCell ref="B116:B119"/>
    <mergeCell ref="B120:B123"/>
    <mergeCell ref="B124:B127"/>
    <mergeCell ref="B128:B131"/>
    <mergeCell ref="H84:H87"/>
    <mergeCell ref="G88:G91"/>
    <mergeCell ref="H88:H91"/>
    <mergeCell ref="G96:G99"/>
    <mergeCell ref="H96:H99"/>
    <mergeCell ref="G104:G107"/>
    <mergeCell ref="H104:H107"/>
    <mergeCell ref="G112:G115"/>
    <mergeCell ref="H112:H115"/>
    <mergeCell ref="G120:G123"/>
    <mergeCell ref="H120:H123"/>
    <mergeCell ref="G128:G131"/>
    <mergeCell ref="B96:B99"/>
    <mergeCell ref="B100:B103"/>
    <mergeCell ref="B104:B107"/>
    <mergeCell ref="B108:B111"/>
    <mergeCell ref="B112:B115"/>
    <mergeCell ref="G84:G87"/>
    <mergeCell ref="B84:B87"/>
    <mergeCell ref="B88:B91"/>
    <mergeCell ref="B92:B95"/>
    <mergeCell ref="J79:J81"/>
    <mergeCell ref="B1:L2"/>
    <mergeCell ref="B3:L3"/>
    <mergeCell ref="M50:M60"/>
    <mergeCell ref="M64:M81"/>
    <mergeCell ref="B48:L48"/>
    <mergeCell ref="L64:L66"/>
    <mergeCell ref="L67:L69"/>
    <mergeCell ref="L70:L72"/>
    <mergeCell ref="L73:L75"/>
    <mergeCell ref="L76:L78"/>
    <mergeCell ref="L79:L81"/>
    <mergeCell ref="K64:K66"/>
    <mergeCell ref="K67:K69"/>
    <mergeCell ref="K70:K72"/>
    <mergeCell ref="K73:K75"/>
    <mergeCell ref="J64:J66"/>
    <mergeCell ref="J67:J69"/>
    <mergeCell ref="J70:J72"/>
    <mergeCell ref="J73:J75"/>
    <mergeCell ref="J76:J78"/>
    <mergeCell ref="I79:I81"/>
    <mergeCell ref="I36:I41"/>
    <mergeCell ref="J36:J41"/>
    <mergeCell ref="K36:K41"/>
    <mergeCell ref="L36:L41"/>
    <mergeCell ref="I45:I46"/>
    <mergeCell ref="J45:J46"/>
    <mergeCell ref="K45:K46"/>
    <mergeCell ref="L45:L46"/>
    <mergeCell ref="I64:I66"/>
    <mergeCell ref="I67:I69"/>
    <mergeCell ref="I70:I72"/>
    <mergeCell ref="I73:I75"/>
    <mergeCell ref="I76:I78"/>
    <mergeCell ref="K76:K78"/>
    <mergeCell ref="K79:K81"/>
    <mergeCell ref="L25:L29"/>
    <mergeCell ref="I30:I35"/>
    <mergeCell ref="J30:J35"/>
    <mergeCell ref="K30:K35"/>
    <mergeCell ref="L30:L35"/>
    <mergeCell ref="I15:I19"/>
    <mergeCell ref="J15:J19"/>
    <mergeCell ref="K15:K19"/>
    <mergeCell ref="L15:L19"/>
    <mergeCell ref="I20:I24"/>
    <mergeCell ref="J20:J24"/>
    <mergeCell ref="K20:K24"/>
    <mergeCell ref="L20:L24"/>
    <mergeCell ref="L5:L9"/>
    <mergeCell ref="I10:I14"/>
    <mergeCell ref="J10:J14"/>
    <mergeCell ref="K10:K14"/>
    <mergeCell ref="L10:L14"/>
    <mergeCell ref="B76:B78"/>
    <mergeCell ref="B67:B69"/>
    <mergeCell ref="G67:G69"/>
    <mergeCell ref="H67:H69"/>
    <mergeCell ref="B45:B46"/>
    <mergeCell ref="H45:H46"/>
    <mergeCell ref="B64:B66"/>
    <mergeCell ref="G64:G66"/>
    <mergeCell ref="H64:H66"/>
    <mergeCell ref="G45:G46"/>
    <mergeCell ref="B62:L62"/>
    <mergeCell ref="B30:B35"/>
    <mergeCell ref="B36:B41"/>
    <mergeCell ref="G5:G9"/>
    <mergeCell ref="G10:G14"/>
    <mergeCell ref="G15:G19"/>
    <mergeCell ref="I25:I29"/>
    <mergeCell ref="J25:J29"/>
    <mergeCell ref="K25:K29"/>
    <mergeCell ref="B83:L83"/>
    <mergeCell ref="G20:G24"/>
    <mergeCell ref="G25:G29"/>
    <mergeCell ref="G30:G35"/>
    <mergeCell ref="G36:G41"/>
    <mergeCell ref="B5:B9"/>
    <mergeCell ref="B10:B14"/>
    <mergeCell ref="B15:B19"/>
    <mergeCell ref="B20:B24"/>
    <mergeCell ref="B25:B29"/>
    <mergeCell ref="B79:B81"/>
    <mergeCell ref="G76:G78"/>
    <mergeCell ref="G79:G81"/>
    <mergeCell ref="H76:H78"/>
    <mergeCell ref="H79:H81"/>
    <mergeCell ref="G70:G72"/>
    <mergeCell ref="H70:H72"/>
    <mergeCell ref="H73:H75"/>
    <mergeCell ref="G73:G75"/>
    <mergeCell ref="B70:B72"/>
    <mergeCell ref="B73:B75"/>
    <mergeCell ref="I5:I9"/>
    <mergeCell ref="J5:J9"/>
    <mergeCell ref="K5:K9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4"/>
  <dimension ref="A1:R63"/>
  <sheetViews>
    <sheetView showGridLines="0" zoomScale="115" zoomScaleNormal="115" workbookViewId="0">
      <selection activeCell="E5" sqref="E5"/>
    </sheetView>
  </sheetViews>
  <sheetFormatPr defaultColWidth="8.7109375" defaultRowHeight="12.75" outlineLevelCol="1"/>
  <cols>
    <col min="1" max="1" width="2.140625" customWidth="1"/>
    <col min="2" max="2" width="16" customWidth="1"/>
    <col min="3" max="3" width="87.140625" customWidth="1"/>
    <col min="4" max="4" width="12" customWidth="1"/>
    <col min="5" max="5" width="9.5703125" customWidth="1"/>
    <col min="6" max="7" width="9.42578125" hidden="1" customWidth="1" outlineLevel="1"/>
    <col min="8" max="8" width="18" hidden="1" customWidth="1" outlineLevel="1"/>
    <col min="9" max="9" width="17.7109375" hidden="1" customWidth="1" outlineLevel="1"/>
    <col min="10" max="10" width="17.85546875" hidden="1" customWidth="1" outlineLevel="1"/>
    <col min="11" max="11" width="5.28515625" style="32" customWidth="1" collapsed="1"/>
    <col min="12" max="12" width="6.28515625" style="32" customWidth="1" outlineLevel="1"/>
    <col min="13" max="13" width="8.85546875" customWidth="1" outlineLevel="1"/>
    <col min="14" max="14" width="16.140625" customWidth="1" outlineLevel="1"/>
    <col min="15" max="15" width="23" customWidth="1" outlineLevel="1"/>
    <col min="16" max="16" width="38.7109375" customWidth="1" outlineLevel="1"/>
    <col min="17" max="17" width="14.42578125" customWidth="1"/>
    <col min="18" max="18" width="12.140625" customWidth="1"/>
  </cols>
  <sheetData>
    <row r="1" spans="1:18" ht="11.25" customHeight="1"/>
    <row r="2" spans="1:18" ht="18.75" customHeight="1">
      <c r="A2" s="114"/>
      <c r="B2" s="122" t="s">
        <v>334</v>
      </c>
      <c r="C2" s="318" t="s">
        <v>335</v>
      </c>
      <c r="D2" s="318"/>
      <c r="E2" s="318"/>
      <c r="F2" s="319" t="s">
        <v>336</v>
      </c>
      <c r="G2" s="319"/>
      <c r="H2" s="319"/>
      <c r="I2" s="319"/>
      <c r="J2" s="319"/>
      <c r="K2" s="123"/>
      <c r="L2" s="320" t="s">
        <v>337</v>
      </c>
      <c r="M2" s="320"/>
      <c r="N2" s="320"/>
      <c r="O2" s="320"/>
      <c r="P2" s="320"/>
    </row>
    <row r="3" spans="1:18" ht="19.5" customHeight="1">
      <c r="B3" s="321" t="s">
        <v>338</v>
      </c>
      <c r="C3" s="321"/>
      <c r="D3" s="321"/>
      <c r="E3" s="321"/>
      <c r="F3" s="124"/>
      <c r="G3" s="124" t="s">
        <v>339</v>
      </c>
      <c r="H3" s="124"/>
      <c r="I3" s="124"/>
      <c r="J3" s="125"/>
      <c r="K3" s="126"/>
      <c r="L3" s="127"/>
      <c r="M3" s="71"/>
      <c r="N3" s="71"/>
      <c r="O3" s="71"/>
      <c r="P3" s="72"/>
    </row>
    <row r="4" spans="1:18" ht="10.5" customHeight="1">
      <c r="B4" s="128" t="s">
        <v>22</v>
      </c>
      <c r="C4" s="71"/>
      <c r="D4" s="71"/>
      <c r="E4" s="72"/>
      <c r="F4" s="71"/>
      <c r="G4" s="322" t="s">
        <v>340</v>
      </c>
      <c r="H4" s="322"/>
      <c r="I4" s="322"/>
      <c r="J4" s="322"/>
      <c r="K4" s="126"/>
      <c r="L4" s="129"/>
      <c r="M4" s="200" t="s">
        <v>341</v>
      </c>
      <c r="N4" s="130"/>
      <c r="O4" s="130"/>
      <c r="P4" s="131"/>
    </row>
    <row r="5" spans="1:18" ht="13.5" customHeight="1">
      <c r="B5" s="10" t="s">
        <v>2</v>
      </c>
      <c r="C5" s="132" t="s">
        <v>3</v>
      </c>
      <c r="D5" s="130"/>
      <c r="E5" s="72"/>
      <c r="F5" s="71"/>
      <c r="G5" s="323" t="s">
        <v>342</v>
      </c>
      <c r="H5" s="323"/>
      <c r="I5" s="323"/>
      <c r="J5" s="323"/>
      <c r="K5" s="126"/>
      <c r="L5" s="129"/>
      <c r="M5" s="324"/>
      <c r="N5" s="324"/>
      <c r="O5" s="324"/>
      <c r="P5" s="324"/>
    </row>
    <row r="6" spans="1:18" ht="11.25" customHeight="1">
      <c r="B6" s="199" t="s">
        <v>4</v>
      </c>
      <c r="C6" s="132" t="s">
        <v>5</v>
      </c>
      <c r="D6" s="130"/>
      <c r="E6" s="72"/>
      <c r="F6" s="71"/>
      <c r="G6" s="323" t="s">
        <v>343</v>
      </c>
      <c r="H6" s="323"/>
      <c r="I6" s="323"/>
      <c r="J6" s="323"/>
      <c r="K6" s="133"/>
      <c r="L6" s="129"/>
      <c r="M6" s="325" t="s">
        <v>344</v>
      </c>
      <c r="N6" s="325"/>
      <c r="O6" s="325"/>
      <c r="P6" s="325"/>
    </row>
    <row r="7" spans="1:18" ht="13.5" customHeight="1">
      <c r="B7" s="16" t="s">
        <v>6</v>
      </c>
      <c r="C7" s="132" t="s">
        <v>7</v>
      </c>
      <c r="D7" s="130"/>
      <c r="E7" s="72"/>
      <c r="F7" s="71"/>
      <c r="G7" s="71"/>
      <c r="H7" s="134" t="s">
        <v>19</v>
      </c>
      <c r="I7" s="134" t="s">
        <v>345</v>
      </c>
      <c r="J7" s="134" t="s">
        <v>346</v>
      </c>
      <c r="K7" s="126"/>
      <c r="L7" s="129"/>
      <c r="M7" s="130"/>
      <c r="N7" s="130"/>
      <c r="O7" s="130"/>
      <c r="P7" s="131"/>
    </row>
    <row r="8" spans="1:18" ht="12" customHeight="1">
      <c r="B8" s="326" t="s">
        <v>347</v>
      </c>
      <c r="C8" s="326"/>
      <c r="D8" s="326"/>
      <c r="E8" s="326"/>
      <c r="F8" s="135"/>
      <c r="G8" s="135"/>
      <c r="H8" s="136" t="s">
        <v>42</v>
      </c>
      <c r="I8" s="137">
        <v>0</v>
      </c>
      <c r="J8" s="138">
        <v>80</v>
      </c>
      <c r="K8" s="126"/>
      <c r="L8" s="139"/>
      <c r="M8" s="325" t="s">
        <v>348</v>
      </c>
      <c r="N8" s="325"/>
      <c r="O8" s="325"/>
      <c r="P8" s="325"/>
    </row>
    <row r="9" spans="1:18" ht="9" customHeight="1">
      <c r="B9" s="140"/>
      <c r="C9" s="110"/>
      <c r="D9" s="110"/>
      <c r="E9" s="111"/>
      <c r="F9" s="141"/>
      <c r="G9" s="141"/>
      <c r="H9" s="141"/>
      <c r="I9" s="141"/>
      <c r="J9" s="142"/>
      <c r="K9" s="143"/>
      <c r="L9" s="144"/>
      <c r="M9" s="141"/>
      <c r="N9" s="141"/>
      <c r="O9" s="141"/>
      <c r="P9" s="142"/>
    </row>
    <row r="10" spans="1:18" ht="38.25" customHeight="1">
      <c r="B10" s="77" t="s">
        <v>10</v>
      </c>
      <c r="C10" s="77" t="s">
        <v>349</v>
      </c>
      <c r="D10" s="77" t="s">
        <v>20</v>
      </c>
      <c r="E10" s="77" t="s">
        <v>21</v>
      </c>
      <c r="F10" s="145" t="s">
        <v>350</v>
      </c>
      <c r="G10" s="145" t="s">
        <v>19</v>
      </c>
      <c r="H10" s="145" t="s">
        <v>351</v>
      </c>
      <c r="I10" s="145" t="s">
        <v>352</v>
      </c>
      <c r="J10" s="145" t="s">
        <v>353</v>
      </c>
      <c r="K10" s="146" t="s">
        <v>354</v>
      </c>
      <c r="L10" s="147" t="s">
        <v>14</v>
      </c>
      <c r="M10" s="147" t="s">
        <v>16</v>
      </c>
      <c r="N10" s="147" t="s">
        <v>17</v>
      </c>
      <c r="O10" s="147" t="s">
        <v>15</v>
      </c>
      <c r="P10" s="147" t="s">
        <v>355</v>
      </c>
    </row>
    <row r="11" spans="1:18" ht="18">
      <c r="B11" s="23"/>
      <c r="C11" s="24" t="e">
        <f>VLOOKUP(B11,ИСХОДНИК!A:N,3,FALSE())</f>
        <v>#N/A</v>
      </c>
      <c r="D11" s="28" t="e">
        <f>VLOOKUP(Динамический!B11,ИСХОДНИК!A:N,13,FALSE())</f>
        <v>#N/A</v>
      </c>
      <c r="E11" s="28" t="e">
        <f>VLOOKUP(Динамический!B11,ИСХОДНИК!A:N,14,FALSE())</f>
        <v>#N/A</v>
      </c>
      <c r="F11" s="148">
        <v>1</v>
      </c>
      <c r="G11" s="149" t="e">
        <f>VLOOKUP(B11,ИСХОДНИК!A:P,15,FALSE())</f>
        <v>#N/A</v>
      </c>
      <c r="H11" s="150" t="e">
        <f>D11*(1-$I$7)*F11</f>
        <v>#N/A</v>
      </c>
      <c r="I11" s="150" t="e">
        <f>D11*(1-$I$7)*F11</f>
        <v>#N/A</v>
      </c>
      <c r="J11" s="151" t="e">
        <f>I11*$J$7</f>
        <v>#N/A</v>
      </c>
      <c r="K11" s="29" t="e">
        <f>IF(VLOOKUP(B11,ИСХОДНИК!A:R,18,FALSE())=1,ИСХОДНИК!$T$2,IF(VLOOKUP(B11,ИСХОДНИК!A:R,18,FALSE())=2,ИСХОДНИК!$T$4,IF(VLOOKUP(B11,ИСХОДНИК!A:R,18,FALSE())=3,ИСХОДНИК!$T$5)))</f>
        <v>#N/A</v>
      </c>
      <c r="L11" s="152" t="e">
        <f>VLOOKUP(B11,ИСХОДНИК!A:N,7,FALSE())</f>
        <v>#N/A</v>
      </c>
      <c r="M11" s="152" t="e">
        <f>VLOOKUP(B11,ИСХОДНИК!A:N,8,FALSE())</f>
        <v>#N/A</v>
      </c>
      <c r="N11" s="152" t="e">
        <f>VLOOKUP(B11,ИСХОДНИК!A:N,9,FALSE())</f>
        <v>#N/A</v>
      </c>
      <c r="O11" s="24" t="e">
        <f>VLOOKUP(B11,ИСХОДНИК!A:N,10,FALSE())</f>
        <v>#N/A</v>
      </c>
      <c r="P11" s="24" t="e">
        <f>VLOOKUP(B11,ИСХОДНИК!A:N,11,FALSE())</f>
        <v>#N/A</v>
      </c>
      <c r="R11" s="28"/>
    </row>
    <row r="12" spans="1:18" ht="18">
      <c r="B12" s="23"/>
      <c r="C12" s="24"/>
      <c r="D12" s="28" t="e">
        <f>VLOOKUP(Динамический!B12,ИСХОДНИК!A:N,13,FALSE())</f>
        <v>#N/A</v>
      </c>
      <c r="E12" s="28" t="e">
        <f>VLOOKUP(Динамический!B12,ИСХОДНИК!A:N,14,FALSE())</f>
        <v>#N/A</v>
      </c>
      <c r="F12" s="148">
        <v>1</v>
      </c>
      <c r="G12" s="149" t="e">
        <f>VLOOKUP(B12,ИСХОДНИК!A:P,15,FALSE())</f>
        <v>#N/A</v>
      </c>
      <c r="H12" s="150" t="e">
        <f t="shared" ref="H12:H43" si="0">D12*(1-$C$3)*F12</f>
        <v>#N/A</v>
      </c>
      <c r="I12" s="150" t="e">
        <f t="shared" ref="I12:I43" si="1">D12*(1-$C$3)*F12</f>
        <v>#N/A</v>
      </c>
      <c r="J12" s="151" t="e">
        <f t="shared" ref="J12:J43" si="2">I12*$D$3</f>
        <v>#N/A</v>
      </c>
      <c r="K12" s="29" t="e">
        <f>IF(VLOOKUP(B12,ИСХОДНИК!A:R,18,FALSE())=1,ИСХОДНИК!$T$2,IF(VLOOKUP(B12,ИСХОДНИК!A:R,18,FALSE())=2,ИСХОДНИК!$T$4,IF(VLOOKUP(B12,ИСХОДНИК!A:R,18,FALSE())=3,ИСХОДНИК!$T$5)))</f>
        <v>#N/A</v>
      </c>
      <c r="L12" s="152" t="e">
        <f>VLOOKUP(B12,ИСХОДНИК!A:N,7,FALSE())</f>
        <v>#N/A</v>
      </c>
      <c r="M12" s="152" t="e">
        <f>VLOOKUP(B12,ИСХОДНИК!A:N,8,FALSE())</f>
        <v>#N/A</v>
      </c>
      <c r="N12" s="152" t="e">
        <f>VLOOKUP(B12,ИСХОДНИК!A:N,9,FALSE())</f>
        <v>#N/A</v>
      </c>
      <c r="O12" s="24" t="e">
        <f>VLOOKUP(B12,ИСХОДНИК!A:N,10,FALSE())</f>
        <v>#N/A</v>
      </c>
      <c r="P12" s="24" t="e">
        <f>VLOOKUP(B12,ИСХОДНИК!A:N,11,FALSE())</f>
        <v>#N/A</v>
      </c>
    </row>
    <row r="13" spans="1:18" ht="18">
      <c r="B13" s="23"/>
      <c r="C13" s="24"/>
      <c r="D13" s="28" t="e">
        <f>VLOOKUP(Динамический!B13,ИСХОДНИК!A:N,13,FALSE())</f>
        <v>#N/A</v>
      </c>
      <c r="E13" s="28" t="e">
        <f>VLOOKUP(Динамический!B13,ИСХОДНИК!A:N,14,FALSE())</f>
        <v>#N/A</v>
      </c>
      <c r="F13" s="148">
        <v>1</v>
      </c>
      <c r="G13" s="149" t="e">
        <f>VLOOKUP(B13,ИСХОДНИК!A:P,15,FALSE())</f>
        <v>#N/A</v>
      </c>
      <c r="H13" s="150" t="e">
        <f t="shared" si="0"/>
        <v>#N/A</v>
      </c>
      <c r="I13" s="150" t="e">
        <f t="shared" si="1"/>
        <v>#N/A</v>
      </c>
      <c r="J13" s="151" t="e">
        <f t="shared" si="2"/>
        <v>#N/A</v>
      </c>
      <c r="K13" s="29" t="e">
        <f>IF(VLOOKUP(B13,ИСХОДНИК!A:R,18,FALSE())=1,ИСХОДНИК!$T$2,IF(VLOOKUP(B13,ИСХОДНИК!A:R,18,FALSE())=2,ИСХОДНИК!$T$4,IF(VLOOKUP(B13,ИСХОДНИК!A:R,18,FALSE())=3,ИСХОДНИК!$T$5)))</f>
        <v>#N/A</v>
      </c>
      <c r="L13" s="152" t="e">
        <f>VLOOKUP(B13,ИСХОДНИК!A:N,7,FALSE())</f>
        <v>#N/A</v>
      </c>
      <c r="M13" s="152" t="e">
        <f>VLOOKUP(B13,ИСХОДНИК!A:N,8,FALSE())</f>
        <v>#N/A</v>
      </c>
      <c r="N13" s="152" t="e">
        <f>VLOOKUP(B13,ИСХОДНИК!A:N,9,FALSE())</f>
        <v>#N/A</v>
      </c>
      <c r="O13" s="24" t="e">
        <f>VLOOKUP(B13,ИСХОДНИК!A:N,10,FALSE())</f>
        <v>#N/A</v>
      </c>
      <c r="P13" s="24" t="e">
        <f>VLOOKUP(B13,ИСХОДНИК!A:N,11,FALSE())</f>
        <v>#N/A</v>
      </c>
    </row>
    <row r="14" spans="1:18" ht="18">
      <c r="B14" s="23"/>
      <c r="C14" s="24" t="e">
        <f>VLOOKUP(B14,ИСХОДНИК!A:N,3,FALSE())</f>
        <v>#N/A</v>
      </c>
      <c r="D14" s="28" t="e">
        <f>VLOOKUP(Динамический!B14,ИСХОДНИК!A:N,13,FALSE())</f>
        <v>#N/A</v>
      </c>
      <c r="E14" s="28" t="e">
        <f>VLOOKUP(Динамический!B14,ИСХОДНИК!A:N,14,FALSE())</f>
        <v>#N/A</v>
      </c>
      <c r="F14" s="148">
        <v>1</v>
      </c>
      <c r="G14" s="149" t="e">
        <f>VLOOKUP(B14,ИСХОДНИК!A:P,15,FALSE())</f>
        <v>#N/A</v>
      </c>
      <c r="H14" s="150" t="e">
        <f t="shared" si="0"/>
        <v>#N/A</v>
      </c>
      <c r="I14" s="150" t="e">
        <f t="shared" si="1"/>
        <v>#N/A</v>
      </c>
      <c r="J14" s="151" t="e">
        <f t="shared" si="2"/>
        <v>#N/A</v>
      </c>
      <c r="K14" s="29" t="e">
        <f>IF(VLOOKUP(B14,ИСХОДНИК!A:R,18,FALSE())=1,ИСХОДНИК!$T$2,IF(VLOOKUP(B14,ИСХОДНИК!A:R,18,FALSE())=2,ИСХОДНИК!$T$4,IF(VLOOKUP(B14,ИСХОДНИК!A:R,18,FALSE())=3,ИСХОДНИК!$T$5)))</f>
        <v>#N/A</v>
      </c>
      <c r="L14" s="152" t="e">
        <f>VLOOKUP(B14,ИСХОДНИК!A:N,7,FALSE())</f>
        <v>#N/A</v>
      </c>
      <c r="M14" s="152" t="e">
        <f>VLOOKUP(B14,ИСХОДНИК!A:N,8,FALSE())</f>
        <v>#N/A</v>
      </c>
      <c r="N14" s="152" t="e">
        <f>VLOOKUP(B14,ИСХОДНИК!A:N,9,FALSE())</f>
        <v>#N/A</v>
      </c>
      <c r="O14" s="24" t="e">
        <f>VLOOKUP(B14,ИСХОДНИК!A:N,10,FALSE())</f>
        <v>#N/A</v>
      </c>
      <c r="P14" s="24" t="e">
        <f>VLOOKUP(B14,ИСХОДНИК!A:N,11,FALSE())</f>
        <v>#N/A</v>
      </c>
    </row>
    <row r="15" spans="1:18" ht="21.75" customHeight="1">
      <c r="B15" s="23"/>
      <c r="C15" s="24" t="e">
        <f>VLOOKUP(B15,ИСХОДНИК!A:N,3,FALSE())</f>
        <v>#N/A</v>
      </c>
      <c r="D15" s="28" t="e">
        <f>VLOOKUP(Динамический!B15,ИСХОДНИК!A:N,13,FALSE())</f>
        <v>#N/A</v>
      </c>
      <c r="E15" s="28" t="e">
        <f>VLOOKUP(Динамический!B15,ИСХОДНИК!A:N,14,FALSE())</f>
        <v>#N/A</v>
      </c>
      <c r="F15" s="148">
        <v>1</v>
      </c>
      <c r="G15" s="149" t="e">
        <f>VLOOKUP(B15,ИСХОДНИК!A:P,15,FALSE())</f>
        <v>#N/A</v>
      </c>
      <c r="H15" s="150" t="e">
        <f t="shared" si="0"/>
        <v>#N/A</v>
      </c>
      <c r="I15" s="150" t="e">
        <f t="shared" si="1"/>
        <v>#N/A</v>
      </c>
      <c r="J15" s="151" t="e">
        <f t="shared" si="2"/>
        <v>#N/A</v>
      </c>
      <c r="K15" s="29" t="e">
        <f>IF(VLOOKUP(B15,ИСХОДНИК!A:R,18,FALSE())=1,ИСХОДНИК!$T$2,IF(VLOOKUP(B15,ИСХОДНИК!A:R,18,FALSE())=2,ИСХОДНИК!$T$4,IF(VLOOKUP(B15,ИСХОДНИК!A:R,18,FALSE())=3,ИСХОДНИК!$T$5)))</f>
        <v>#N/A</v>
      </c>
      <c r="L15" s="152" t="e">
        <f>VLOOKUP(B15,ИСХОДНИК!A:N,7,FALSE())</f>
        <v>#N/A</v>
      </c>
      <c r="M15" s="152" t="e">
        <f>VLOOKUP(B15,ИСХОДНИК!A:N,8,FALSE())</f>
        <v>#N/A</v>
      </c>
      <c r="N15" s="152" t="e">
        <f>VLOOKUP(B15,ИСХОДНИК!A:N,9,FALSE())</f>
        <v>#N/A</v>
      </c>
      <c r="O15" s="24" t="e">
        <f>VLOOKUP(B15,ИСХОДНИК!A:N,10,FALSE())</f>
        <v>#N/A</v>
      </c>
      <c r="P15" s="24" t="e">
        <f>VLOOKUP(B15,ИСХОДНИК!A:N,11,FALSE())</f>
        <v>#N/A</v>
      </c>
    </row>
    <row r="16" spans="1:18" ht="18">
      <c r="B16" s="23"/>
      <c r="C16" s="24" t="e">
        <f>VLOOKUP(B16,ИСХОДНИК!A:N,3,FALSE())</f>
        <v>#N/A</v>
      </c>
      <c r="D16" s="28" t="e">
        <f>VLOOKUP(Динамический!B16,ИСХОДНИК!A:N,13,FALSE())</f>
        <v>#N/A</v>
      </c>
      <c r="E16" s="28" t="e">
        <f>VLOOKUP(Динамический!B16,ИСХОДНИК!A:N,14,FALSE())</f>
        <v>#N/A</v>
      </c>
      <c r="F16" s="148">
        <v>1</v>
      </c>
      <c r="G16" s="149" t="e">
        <f>VLOOKUP(B16,ИСХОДНИК!A:P,15,FALSE())</f>
        <v>#N/A</v>
      </c>
      <c r="H16" s="150" t="e">
        <f t="shared" si="0"/>
        <v>#N/A</v>
      </c>
      <c r="I16" s="150" t="e">
        <f t="shared" si="1"/>
        <v>#N/A</v>
      </c>
      <c r="J16" s="151" t="e">
        <f t="shared" si="2"/>
        <v>#N/A</v>
      </c>
      <c r="K16" s="29" t="e">
        <f>IF(VLOOKUP(B16,ИСХОДНИК!A:R,18,FALSE())=1,ИСХОДНИК!$T$2,IF(VLOOKUP(B16,ИСХОДНИК!A:R,18,FALSE())=2,ИСХОДНИК!$T$4,IF(VLOOKUP(B16,ИСХОДНИК!A:R,18,FALSE())=3,ИСХОДНИК!$T$5)))</f>
        <v>#N/A</v>
      </c>
      <c r="L16" s="152" t="e">
        <f>VLOOKUP(B16,ИСХОДНИК!A:N,7,FALSE())</f>
        <v>#N/A</v>
      </c>
      <c r="M16" s="152" t="e">
        <f>VLOOKUP(B16,ИСХОДНИК!A:N,8,FALSE())</f>
        <v>#N/A</v>
      </c>
      <c r="N16" s="152" t="e">
        <f>VLOOKUP(B16,ИСХОДНИК!A:N,9,FALSE())</f>
        <v>#N/A</v>
      </c>
      <c r="O16" s="24" t="e">
        <f>VLOOKUP(B16,ИСХОДНИК!A:N,10,FALSE())</f>
        <v>#N/A</v>
      </c>
      <c r="P16" s="24" t="e">
        <f>VLOOKUP(B16,ИСХОДНИК!A:N,11,FALSE())</f>
        <v>#N/A</v>
      </c>
    </row>
    <row r="17" spans="2:16" ht="18">
      <c r="B17" s="23"/>
      <c r="C17" s="152" t="e">
        <f>VLOOKUP(B17,ИСХОДНИК!A:N,3,FALSE())</f>
        <v>#N/A</v>
      </c>
      <c r="D17" s="28" t="e">
        <f>VLOOKUP(Динамический!B17,ИСХОДНИК!A:N,13,FALSE())</f>
        <v>#N/A</v>
      </c>
      <c r="E17" s="28" t="e">
        <f>VLOOKUP(Динамический!B17,ИСХОДНИК!A:N,14,FALSE())</f>
        <v>#N/A</v>
      </c>
      <c r="F17" s="148">
        <v>1</v>
      </c>
      <c r="G17" s="149" t="e">
        <f>VLOOKUP(B17,ИСХОДНИК!A:P,15,FALSE())</f>
        <v>#N/A</v>
      </c>
      <c r="H17" s="150" t="e">
        <f t="shared" si="0"/>
        <v>#N/A</v>
      </c>
      <c r="I17" s="150" t="e">
        <f t="shared" si="1"/>
        <v>#N/A</v>
      </c>
      <c r="J17" s="151" t="e">
        <f t="shared" si="2"/>
        <v>#N/A</v>
      </c>
      <c r="K17" s="29" t="e">
        <f>IF(VLOOKUP(B17,ИСХОДНИК!A:R,18,FALSE())=1,ИСХОДНИК!$T$2,IF(VLOOKUP(B17,ИСХОДНИК!A:R,18,FALSE())=2,ИСХОДНИК!$T$4,IF(VLOOKUP(B17,ИСХОДНИК!A:R,18,FALSE())=3,ИСХОДНИК!$T$5)))</f>
        <v>#N/A</v>
      </c>
      <c r="L17" s="152" t="e">
        <f>VLOOKUP(B17,ИСХОДНИК!A:N,7,FALSE())</f>
        <v>#N/A</v>
      </c>
      <c r="M17" s="152" t="e">
        <f>VLOOKUP(B17,ИСХОДНИК!A:N,8,FALSE())</f>
        <v>#N/A</v>
      </c>
      <c r="N17" s="152" t="e">
        <f>VLOOKUP(B17,ИСХОДНИК!A:N,9,FALSE())</f>
        <v>#N/A</v>
      </c>
      <c r="O17" s="24" t="e">
        <f>VLOOKUP(B17,ИСХОДНИК!A:N,10,FALSE())</f>
        <v>#N/A</v>
      </c>
      <c r="P17" s="24" t="e">
        <f>VLOOKUP(B17,ИСХОДНИК!A:N,11,FALSE())</f>
        <v>#N/A</v>
      </c>
    </row>
    <row r="18" spans="2:16" ht="18">
      <c r="B18" s="23" t="s">
        <v>329</v>
      </c>
      <c r="C18" s="24" t="e">
        <f>VLOOKUP(B18,ИСХОДНИК!A:N,3,FALSE())</f>
        <v>#N/A</v>
      </c>
      <c r="D18" s="28" t="e">
        <f>VLOOKUP(Динамический!B18,ИСХОДНИК!A:N,13,FALSE())</f>
        <v>#N/A</v>
      </c>
      <c r="E18" s="28" t="e">
        <f>VLOOKUP(Динамический!B18,ИСХОДНИК!A:N,14,FALSE())</f>
        <v>#N/A</v>
      </c>
      <c r="F18" s="148">
        <v>1</v>
      </c>
      <c r="G18" s="149" t="e">
        <f>VLOOKUP(B18,ИСХОДНИК!A:P,15,FALSE())</f>
        <v>#N/A</v>
      </c>
      <c r="H18" s="150" t="e">
        <f t="shared" si="0"/>
        <v>#N/A</v>
      </c>
      <c r="I18" s="150" t="e">
        <f t="shared" si="1"/>
        <v>#N/A</v>
      </c>
      <c r="J18" s="151" t="e">
        <f t="shared" si="2"/>
        <v>#N/A</v>
      </c>
      <c r="K18" s="29" t="e">
        <f>IF(VLOOKUP(B18,ИСХОДНИК!A:R,18,FALSE())=1,ИСХОДНИК!$T$2,IF(VLOOKUP(B18,ИСХОДНИК!A:R,18,FALSE())=2,ИСХОДНИК!$T$4,IF(VLOOKUP(B18,ИСХОДНИК!A:R,18,FALSE())=3,ИСХОДНИК!$T$5)))</f>
        <v>#N/A</v>
      </c>
      <c r="L18" s="152" t="e">
        <f>VLOOKUP(B18,ИСХОДНИК!A:N,7,FALSE())</f>
        <v>#N/A</v>
      </c>
      <c r="M18" s="152" t="e">
        <f>VLOOKUP(B18,ИСХОДНИК!A:N,8,FALSE())</f>
        <v>#N/A</v>
      </c>
      <c r="N18" s="152" t="e">
        <f>VLOOKUP(B18,ИСХОДНИК!A:N,9,FALSE())</f>
        <v>#N/A</v>
      </c>
      <c r="O18" s="24" t="e">
        <f>VLOOKUP(B18,ИСХОДНИК!A:N,10,FALSE())</f>
        <v>#N/A</v>
      </c>
      <c r="P18" s="24" t="e">
        <f>VLOOKUP(B18,ИСХОДНИК!A:N,11,FALSE())</f>
        <v>#N/A</v>
      </c>
    </row>
    <row r="19" spans="2:16" ht="18">
      <c r="B19" s="23" t="s">
        <v>329</v>
      </c>
      <c r="C19" s="149" t="e">
        <f>VLOOKUP(B19,ИСХОДНИК!A:N,3,FALSE())</f>
        <v>#N/A</v>
      </c>
      <c r="D19" s="28" t="e">
        <f>VLOOKUP(Динамический!B19,ИСХОДНИК!A:N,13,FALSE())</f>
        <v>#N/A</v>
      </c>
      <c r="E19" s="28" t="e">
        <f>VLOOKUP(Динамический!B19,ИСХОДНИК!A:N,14,FALSE())</f>
        <v>#N/A</v>
      </c>
      <c r="F19" s="148">
        <v>1</v>
      </c>
      <c r="G19" s="149" t="e">
        <f>VLOOKUP(B19,ИСХОДНИК!A:P,15,FALSE())</f>
        <v>#N/A</v>
      </c>
      <c r="H19" s="150" t="e">
        <f t="shared" si="0"/>
        <v>#N/A</v>
      </c>
      <c r="I19" s="150" t="e">
        <f t="shared" si="1"/>
        <v>#N/A</v>
      </c>
      <c r="J19" s="151" t="e">
        <f t="shared" si="2"/>
        <v>#N/A</v>
      </c>
      <c r="K19" s="29" t="e">
        <f>IF(VLOOKUP(B19,ИСХОДНИК!A:R,18,FALSE())=1,ИСХОДНИК!$T$2,IF(VLOOKUP(B19,ИСХОДНИК!A:R,18,FALSE())=2,ИСХОДНИК!$T$4,IF(VLOOKUP(B19,ИСХОДНИК!A:R,18,FALSE())=3,ИСХОДНИК!$T$5)))</f>
        <v>#N/A</v>
      </c>
      <c r="L19" s="152" t="e">
        <f>VLOOKUP(B19,ИСХОДНИК!A:N,7,FALSE())</f>
        <v>#N/A</v>
      </c>
      <c r="M19" s="153" t="e">
        <f>VLOOKUP(B19,ИСХОДНИК!A:N,8,FALSE())</f>
        <v>#N/A</v>
      </c>
      <c r="N19" s="152" t="e">
        <f>VLOOKUP(B19,ИСХОДНИК!A:N,9,FALSE())</f>
        <v>#N/A</v>
      </c>
      <c r="O19" s="24" t="e">
        <f>VLOOKUP(B19,ИСХОДНИК!A:N,10,FALSE())</f>
        <v>#N/A</v>
      </c>
      <c r="P19" s="24" t="e">
        <f>VLOOKUP(B19,ИСХОДНИК!A:N,11,FALSE())</f>
        <v>#N/A</v>
      </c>
    </row>
    <row r="20" spans="2:16" ht="18">
      <c r="B20" s="23" t="s">
        <v>329</v>
      </c>
      <c r="C20" s="149" t="e">
        <f>VLOOKUP(B20,ИСХОДНИК!A:N,3,FALSE())</f>
        <v>#N/A</v>
      </c>
      <c r="D20" s="28" t="e">
        <f>VLOOKUP(Динамический!B20,ИСХОДНИК!A:N,13,FALSE())</f>
        <v>#N/A</v>
      </c>
      <c r="E20" s="28" t="e">
        <f>VLOOKUP(Динамический!B20,ИСХОДНИК!A:N,14,FALSE())</f>
        <v>#N/A</v>
      </c>
      <c r="F20" s="148">
        <v>1</v>
      </c>
      <c r="G20" s="149" t="e">
        <f>VLOOKUP(B20,ИСХОДНИК!A:P,15,FALSE())</f>
        <v>#N/A</v>
      </c>
      <c r="H20" s="150" t="e">
        <f t="shared" si="0"/>
        <v>#N/A</v>
      </c>
      <c r="I20" s="150" t="e">
        <f t="shared" si="1"/>
        <v>#N/A</v>
      </c>
      <c r="J20" s="151" t="e">
        <f t="shared" si="2"/>
        <v>#N/A</v>
      </c>
      <c r="K20" s="29" t="e">
        <f>IF(VLOOKUP(B20,ИСХОДНИК!A:R,18,FALSE())=1,ИСХОДНИК!$T$2,IF(VLOOKUP(B20,ИСХОДНИК!A:R,18,FALSE())=2,ИСХОДНИК!$T$4,IF(VLOOKUP(B20,ИСХОДНИК!A:R,18,FALSE())=3,ИСХОДНИК!$T$5)))</f>
        <v>#N/A</v>
      </c>
      <c r="L20" s="152" t="e">
        <f>VLOOKUP(B20,ИСХОДНИК!A:N,7,FALSE())</f>
        <v>#N/A</v>
      </c>
      <c r="M20" s="152" t="e">
        <f>VLOOKUP(B20,ИСХОДНИК!A:N,8,FALSE())</f>
        <v>#N/A</v>
      </c>
      <c r="N20" s="152" t="e">
        <f>VLOOKUP(B20,ИСХОДНИК!A:N,9,FALSE())</f>
        <v>#N/A</v>
      </c>
      <c r="O20" s="24" t="e">
        <f>VLOOKUP(B20,ИСХОДНИК!A:N,10,FALSE())</f>
        <v>#N/A</v>
      </c>
      <c r="P20" s="24" t="e">
        <f>VLOOKUP(B20,ИСХОДНИК!A:N,11,FALSE())</f>
        <v>#N/A</v>
      </c>
    </row>
    <row r="21" spans="2:16" ht="18">
      <c r="B21" s="23" t="s">
        <v>329</v>
      </c>
      <c r="C21" s="149" t="e">
        <f>VLOOKUP(B21,ИСХОДНИК!A:N,3,FALSE())</f>
        <v>#N/A</v>
      </c>
      <c r="D21" s="28" t="e">
        <f>VLOOKUP(Динамический!B21,ИСХОДНИК!A:N,13,FALSE())</f>
        <v>#N/A</v>
      </c>
      <c r="E21" s="28" t="e">
        <f>VLOOKUP(Динамический!B21,ИСХОДНИК!A:N,14,FALSE())</f>
        <v>#N/A</v>
      </c>
      <c r="F21" s="148">
        <v>1</v>
      </c>
      <c r="G21" s="149" t="e">
        <f>VLOOKUP(B21,ИСХОДНИК!A:P,15,FALSE())</f>
        <v>#N/A</v>
      </c>
      <c r="H21" s="150" t="e">
        <f t="shared" si="0"/>
        <v>#N/A</v>
      </c>
      <c r="I21" s="150" t="e">
        <f t="shared" si="1"/>
        <v>#N/A</v>
      </c>
      <c r="J21" s="151" t="e">
        <f t="shared" si="2"/>
        <v>#N/A</v>
      </c>
      <c r="K21" s="29" t="e">
        <f>IF(VLOOKUP(B21,ИСХОДНИК!A:R,18,FALSE())=1,ИСХОДНИК!$T$2,IF(VLOOKUP(B21,ИСХОДНИК!A:R,18,FALSE())=2,ИСХОДНИК!$T$4,IF(VLOOKUP(B21,ИСХОДНИК!A:R,18,FALSE())=3,ИСХОДНИК!$T$5)))</f>
        <v>#N/A</v>
      </c>
      <c r="L21" s="152" t="e">
        <f>VLOOKUP(B21,ИСХОДНИК!A:N,7,FALSE())</f>
        <v>#N/A</v>
      </c>
      <c r="M21" s="152" t="e">
        <f>VLOOKUP(B21,ИСХОДНИК!A:N,8,FALSE())</f>
        <v>#N/A</v>
      </c>
      <c r="N21" s="152" t="e">
        <f>VLOOKUP(B21,ИСХОДНИК!A:N,9,FALSE())</f>
        <v>#N/A</v>
      </c>
      <c r="O21" s="24" t="e">
        <f>VLOOKUP(B21,ИСХОДНИК!A:N,10,FALSE())</f>
        <v>#N/A</v>
      </c>
      <c r="P21" s="24" t="e">
        <f>VLOOKUP(B21,ИСХОДНИК!A:N,11,FALSE())</f>
        <v>#N/A</v>
      </c>
    </row>
    <row r="22" spans="2:16" ht="18">
      <c r="B22" s="23" t="s">
        <v>329</v>
      </c>
      <c r="C22" s="149" t="e">
        <f>VLOOKUP(B22,ИСХОДНИК!A:N,3,FALSE())</f>
        <v>#N/A</v>
      </c>
      <c r="D22" s="28" t="e">
        <f>VLOOKUP(Динамический!B22,ИСХОДНИК!A:N,13,FALSE())</f>
        <v>#N/A</v>
      </c>
      <c r="E22" s="28" t="e">
        <f>VLOOKUP(Динамический!B22,ИСХОДНИК!A:N,14,FALSE())</f>
        <v>#N/A</v>
      </c>
      <c r="F22" s="148">
        <v>1</v>
      </c>
      <c r="G22" s="149" t="e">
        <f>VLOOKUP(B22,ИСХОДНИК!A:P,15,FALSE())</f>
        <v>#N/A</v>
      </c>
      <c r="H22" s="150" t="e">
        <f t="shared" si="0"/>
        <v>#N/A</v>
      </c>
      <c r="I22" s="150" t="e">
        <f t="shared" si="1"/>
        <v>#N/A</v>
      </c>
      <c r="J22" s="151" t="e">
        <f t="shared" si="2"/>
        <v>#N/A</v>
      </c>
      <c r="K22" s="29" t="e">
        <f>IF(VLOOKUP(B22,ИСХОДНИК!A:R,18,FALSE())=1,ИСХОДНИК!$T$2,IF(VLOOKUP(B22,ИСХОДНИК!A:R,18,FALSE())=2,ИСХОДНИК!$T$4,IF(VLOOKUP(B22,ИСХОДНИК!A:R,18,FALSE())=3,ИСХОДНИК!$T$5)))</f>
        <v>#N/A</v>
      </c>
      <c r="L22" s="152" t="e">
        <f>VLOOKUP(B22,ИСХОДНИК!A:N,7,FALSE())</f>
        <v>#N/A</v>
      </c>
      <c r="M22" s="152" t="e">
        <f>VLOOKUP(B22,ИСХОДНИК!A:N,8,FALSE())</f>
        <v>#N/A</v>
      </c>
      <c r="N22" s="152" t="e">
        <f>VLOOKUP(B22,ИСХОДНИК!A:N,9,FALSE())</f>
        <v>#N/A</v>
      </c>
      <c r="O22" s="24" t="e">
        <f>VLOOKUP(B22,ИСХОДНИК!A:N,10,FALSE())</f>
        <v>#N/A</v>
      </c>
      <c r="P22" s="24" t="e">
        <f>VLOOKUP(B22,ИСХОДНИК!A:N,11,FALSE())</f>
        <v>#N/A</v>
      </c>
    </row>
    <row r="23" spans="2:16" ht="18">
      <c r="B23" s="23" t="s">
        <v>329</v>
      </c>
      <c r="C23" s="149" t="e">
        <f>VLOOKUP(B23,ИСХОДНИК!A:N,3,FALSE())</f>
        <v>#N/A</v>
      </c>
      <c r="D23" s="28" t="e">
        <f>VLOOKUP(Динамический!B23,ИСХОДНИК!A:N,13,FALSE())</f>
        <v>#N/A</v>
      </c>
      <c r="E23" s="28" t="e">
        <f>VLOOKUP(Динамический!B23,ИСХОДНИК!A:N,14,FALSE())</f>
        <v>#N/A</v>
      </c>
      <c r="F23" s="148">
        <v>1</v>
      </c>
      <c r="G23" s="149" t="e">
        <f>VLOOKUP(B23,ИСХОДНИК!A:P,15,FALSE())</f>
        <v>#N/A</v>
      </c>
      <c r="H23" s="150" t="e">
        <f t="shared" si="0"/>
        <v>#N/A</v>
      </c>
      <c r="I23" s="150" t="e">
        <f t="shared" si="1"/>
        <v>#N/A</v>
      </c>
      <c r="J23" s="151" t="e">
        <f t="shared" si="2"/>
        <v>#N/A</v>
      </c>
      <c r="K23" s="29" t="e">
        <f>IF(VLOOKUP(B23,ИСХОДНИК!A:R,18,FALSE())=1,ИСХОДНИК!$T$2,IF(VLOOKUP(B23,ИСХОДНИК!A:R,18,FALSE())=2,ИСХОДНИК!$T$4,IF(VLOOKUP(B23,ИСХОДНИК!A:R,18,FALSE())=3,ИСХОДНИК!$T$5)))</f>
        <v>#N/A</v>
      </c>
      <c r="L23" s="152" t="e">
        <f>VLOOKUP(B23,ИСХОДНИК!A:N,7,FALSE())</f>
        <v>#N/A</v>
      </c>
      <c r="M23" s="152" t="e">
        <f>VLOOKUP(B23,ИСХОДНИК!A:N,8,FALSE())</f>
        <v>#N/A</v>
      </c>
      <c r="N23" s="152" t="e">
        <f>VLOOKUP(B23,ИСХОДНИК!A:N,9,FALSE())</f>
        <v>#N/A</v>
      </c>
      <c r="O23" s="24" t="e">
        <f>VLOOKUP(B23,ИСХОДНИК!A:N,10,FALSE())</f>
        <v>#N/A</v>
      </c>
      <c r="P23" s="24" t="e">
        <f>VLOOKUP(B23,ИСХОДНИК!A:N,11,FALSE())</f>
        <v>#N/A</v>
      </c>
    </row>
    <row r="24" spans="2:16" ht="18">
      <c r="B24" s="23" t="s">
        <v>329</v>
      </c>
      <c r="C24" s="149" t="e">
        <f>VLOOKUP(B24,ИСХОДНИК!A:N,3,FALSE())</f>
        <v>#N/A</v>
      </c>
      <c r="D24" s="28" t="e">
        <f>VLOOKUP(Динамический!B24,ИСХОДНИК!A:N,13,FALSE())</f>
        <v>#N/A</v>
      </c>
      <c r="E24" s="28" t="e">
        <f>VLOOKUP(Динамический!B24,ИСХОДНИК!A:N,14,FALSE())</f>
        <v>#N/A</v>
      </c>
      <c r="F24" s="148">
        <v>1</v>
      </c>
      <c r="G24" s="149" t="e">
        <f>VLOOKUP(B24,ИСХОДНИК!A:P,15,FALSE())</f>
        <v>#N/A</v>
      </c>
      <c r="H24" s="150" t="e">
        <f t="shared" si="0"/>
        <v>#N/A</v>
      </c>
      <c r="I24" s="150" t="e">
        <f t="shared" si="1"/>
        <v>#N/A</v>
      </c>
      <c r="J24" s="151" t="e">
        <f t="shared" si="2"/>
        <v>#N/A</v>
      </c>
      <c r="K24" s="29" t="e">
        <f>IF(VLOOKUP(B24,ИСХОДНИК!A:R,18,FALSE())=1,ИСХОДНИК!$T$2,IF(VLOOKUP(B24,ИСХОДНИК!A:R,18,FALSE())=2,ИСХОДНИК!$T$4,IF(VLOOKUP(B24,ИСХОДНИК!A:R,18,FALSE())=3,ИСХОДНИК!$T$5)))</f>
        <v>#N/A</v>
      </c>
      <c r="L24" s="152" t="e">
        <f>VLOOKUP(B24,ИСХОДНИК!A:N,7,FALSE())</f>
        <v>#N/A</v>
      </c>
      <c r="M24" s="152" t="e">
        <f>VLOOKUP(B24,ИСХОДНИК!A:N,8,FALSE())</f>
        <v>#N/A</v>
      </c>
      <c r="N24" s="152" t="e">
        <f>VLOOKUP(B24,ИСХОДНИК!A:N,9,FALSE())</f>
        <v>#N/A</v>
      </c>
      <c r="O24" s="24" t="e">
        <f>VLOOKUP(B24,ИСХОДНИК!A:N,10,FALSE())</f>
        <v>#N/A</v>
      </c>
      <c r="P24" s="24" t="e">
        <f>VLOOKUP(B24,ИСХОДНИК!A:N,11,FALSE())</f>
        <v>#N/A</v>
      </c>
    </row>
    <row r="25" spans="2:16" ht="18">
      <c r="B25" s="23" t="s">
        <v>329</v>
      </c>
      <c r="C25" s="149" t="e">
        <f>VLOOKUP(B25,ИСХОДНИК!A:N,3,FALSE())</f>
        <v>#N/A</v>
      </c>
      <c r="D25" s="28" t="e">
        <f>VLOOKUP(Динамический!B25,ИСХОДНИК!A:N,13,FALSE())</f>
        <v>#N/A</v>
      </c>
      <c r="E25" s="28" t="e">
        <f>VLOOKUP(Динамический!B25,ИСХОДНИК!A:N,14,FALSE())</f>
        <v>#N/A</v>
      </c>
      <c r="F25" s="148">
        <v>1</v>
      </c>
      <c r="G25" s="149" t="e">
        <f>VLOOKUP(B25,ИСХОДНИК!A:P,15,FALSE())</f>
        <v>#N/A</v>
      </c>
      <c r="H25" s="150" t="e">
        <f t="shared" si="0"/>
        <v>#N/A</v>
      </c>
      <c r="I25" s="150" t="e">
        <f t="shared" si="1"/>
        <v>#N/A</v>
      </c>
      <c r="J25" s="151" t="e">
        <f t="shared" si="2"/>
        <v>#N/A</v>
      </c>
      <c r="K25" s="29" t="e">
        <f>IF(VLOOKUP(B25,ИСХОДНИК!A:R,18,FALSE())=1,ИСХОДНИК!$T$2,IF(VLOOKUP(B25,ИСХОДНИК!A:R,18,FALSE())=2,ИСХОДНИК!$T$4,IF(VLOOKUP(B25,ИСХОДНИК!A:R,18,FALSE())=3,ИСХОДНИК!$T$5)))</f>
        <v>#N/A</v>
      </c>
      <c r="L25" s="152" t="e">
        <f>VLOOKUP(B25,ИСХОДНИК!A:N,7,FALSE())</f>
        <v>#N/A</v>
      </c>
      <c r="M25" s="152" t="e">
        <f>VLOOKUP(B25,ИСХОДНИК!A:N,8,FALSE())</f>
        <v>#N/A</v>
      </c>
      <c r="N25" s="152" t="e">
        <f>VLOOKUP(B25,ИСХОДНИК!A:N,9,FALSE())</f>
        <v>#N/A</v>
      </c>
      <c r="O25" s="24" t="e">
        <f>VLOOKUP(B25,ИСХОДНИК!A:N,10,FALSE())</f>
        <v>#N/A</v>
      </c>
      <c r="P25" s="24" t="e">
        <f>VLOOKUP(B25,ИСХОДНИК!A:N,11,FALSE())</f>
        <v>#N/A</v>
      </c>
    </row>
    <row r="26" spans="2:16" ht="18">
      <c r="B26" s="23" t="s">
        <v>329</v>
      </c>
      <c r="C26" s="149" t="e">
        <f>VLOOKUP(B26,ИСХОДНИК!A:N,3,FALSE())</f>
        <v>#N/A</v>
      </c>
      <c r="D26" s="28" t="e">
        <f>VLOOKUP(Динамический!B26,ИСХОДНИК!A:N,13,FALSE())</f>
        <v>#N/A</v>
      </c>
      <c r="E26" s="28" t="e">
        <f>VLOOKUP(Динамический!B26,ИСХОДНИК!A:N,14,FALSE())</f>
        <v>#N/A</v>
      </c>
      <c r="F26" s="148">
        <v>1</v>
      </c>
      <c r="G26" s="149" t="e">
        <f>VLOOKUP(B26,ИСХОДНИК!A:P,15,FALSE())</f>
        <v>#N/A</v>
      </c>
      <c r="H26" s="150" t="e">
        <f t="shared" si="0"/>
        <v>#N/A</v>
      </c>
      <c r="I26" s="150" t="e">
        <f t="shared" si="1"/>
        <v>#N/A</v>
      </c>
      <c r="J26" s="151" t="e">
        <f t="shared" si="2"/>
        <v>#N/A</v>
      </c>
      <c r="K26" s="29" t="e">
        <f>IF(VLOOKUP(B26,ИСХОДНИК!A:R,18,FALSE())=1,ИСХОДНИК!$T$2,IF(VLOOKUP(B26,ИСХОДНИК!A:R,18,FALSE())=2,ИСХОДНИК!$T$4,IF(VLOOKUP(B26,ИСХОДНИК!A:R,18,FALSE())=3,ИСХОДНИК!$T$5)))</f>
        <v>#N/A</v>
      </c>
      <c r="L26" s="152" t="e">
        <f>VLOOKUP(B26,ИСХОДНИК!A:N,7,FALSE())</f>
        <v>#N/A</v>
      </c>
      <c r="M26" s="152" t="e">
        <f>VLOOKUP(B26,ИСХОДНИК!A:N,8,FALSE())</f>
        <v>#N/A</v>
      </c>
      <c r="N26" s="152" t="e">
        <f>VLOOKUP(B26,ИСХОДНИК!A:N,9,FALSE())</f>
        <v>#N/A</v>
      </c>
      <c r="O26" s="24" t="e">
        <f>VLOOKUP(B26,ИСХОДНИК!A:N,10,FALSE())</f>
        <v>#N/A</v>
      </c>
      <c r="P26" s="24" t="e">
        <f>VLOOKUP(B26,ИСХОДНИК!A:N,11,FALSE())</f>
        <v>#N/A</v>
      </c>
    </row>
    <row r="27" spans="2:16" ht="18">
      <c r="B27" s="23" t="s">
        <v>329</v>
      </c>
      <c r="C27" s="149" t="e">
        <f>VLOOKUP(B27,ИСХОДНИК!A:N,3,FALSE())</f>
        <v>#N/A</v>
      </c>
      <c r="D27" s="28" t="e">
        <f>VLOOKUP(Динамический!B27,ИСХОДНИК!A:N,13,FALSE())</f>
        <v>#N/A</v>
      </c>
      <c r="E27" s="28" t="e">
        <f>VLOOKUP(Динамический!B27,ИСХОДНИК!A:N,14,FALSE())</f>
        <v>#N/A</v>
      </c>
      <c r="F27" s="148">
        <v>1</v>
      </c>
      <c r="G27" s="149" t="e">
        <f>VLOOKUP(B27,ИСХОДНИК!A:P,15,FALSE())</f>
        <v>#N/A</v>
      </c>
      <c r="H27" s="150" t="e">
        <f t="shared" si="0"/>
        <v>#N/A</v>
      </c>
      <c r="I27" s="150" t="e">
        <f t="shared" si="1"/>
        <v>#N/A</v>
      </c>
      <c r="J27" s="151" t="e">
        <f t="shared" si="2"/>
        <v>#N/A</v>
      </c>
      <c r="K27" s="29" t="e">
        <f>IF(VLOOKUP(B27,ИСХОДНИК!A:R,18,FALSE())=1,ИСХОДНИК!$T$2,IF(VLOOKUP(B27,ИСХОДНИК!A:R,18,FALSE())=2,ИСХОДНИК!$T$4,IF(VLOOKUP(B27,ИСХОДНИК!A:R,18,FALSE())=3,ИСХОДНИК!$T$5)))</f>
        <v>#N/A</v>
      </c>
      <c r="L27" s="152" t="e">
        <f>VLOOKUP(B27,ИСХОДНИК!A:N,7,FALSE())</f>
        <v>#N/A</v>
      </c>
      <c r="M27" s="152" t="e">
        <f>VLOOKUP(B27,ИСХОДНИК!A:N,8,FALSE())</f>
        <v>#N/A</v>
      </c>
      <c r="N27" s="152" t="e">
        <f>VLOOKUP(B27,ИСХОДНИК!A:N,9,FALSE())</f>
        <v>#N/A</v>
      </c>
      <c r="O27" s="24" t="e">
        <f>VLOOKUP(B27,ИСХОДНИК!A:N,10,FALSE())</f>
        <v>#N/A</v>
      </c>
      <c r="P27" s="24" t="e">
        <f>VLOOKUP(B27,ИСХОДНИК!A:N,11,FALSE())</f>
        <v>#N/A</v>
      </c>
    </row>
    <row r="28" spans="2:16" ht="18">
      <c r="B28" s="23" t="s">
        <v>329</v>
      </c>
      <c r="C28" s="149" t="e">
        <f>VLOOKUP(B28,ИСХОДНИК!A:N,3,FALSE())</f>
        <v>#N/A</v>
      </c>
      <c r="D28" s="28" t="e">
        <f>VLOOKUP(Динамический!B28,ИСХОДНИК!A:N,13,FALSE())</f>
        <v>#N/A</v>
      </c>
      <c r="E28" s="28" t="e">
        <f>VLOOKUP(Динамический!B28,ИСХОДНИК!A:N,14,FALSE())</f>
        <v>#N/A</v>
      </c>
      <c r="F28" s="148">
        <v>1</v>
      </c>
      <c r="G28" s="149" t="e">
        <f>VLOOKUP(B28,ИСХОДНИК!A:P,15,FALSE())</f>
        <v>#N/A</v>
      </c>
      <c r="H28" s="150" t="e">
        <f t="shared" si="0"/>
        <v>#N/A</v>
      </c>
      <c r="I28" s="150" t="e">
        <f t="shared" si="1"/>
        <v>#N/A</v>
      </c>
      <c r="J28" s="151" t="e">
        <f t="shared" si="2"/>
        <v>#N/A</v>
      </c>
      <c r="K28" s="29" t="e">
        <f>IF(VLOOKUP(B28,ИСХОДНИК!A:R,18,FALSE())=1,ИСХОДНИК!$T$2,IF(VLOOKUP(B28,ИСХОДНИК!A:R,18,FALSE())=2,ИСХОДНИК!$T$4,IF(VLOOKUP(B28,ИСХОДНИК!A:R,18,FALSE())=3,ИСХОДНИК!$T$5)))</f>
        <v>#N/A</v>
      </c>
      <c r="L28" s="152" t="e">
        <f>VLOOKUP(B28,ИСХОДНИК!A:N,7,FALSE())</f>
        <v>#N/A</v>
      </c>
      <c r="M28" s="152" t="e">
        <f>VLOOKUP(B28,ИСХОДНИК!A:N,8,FALSE())</f>
        <v>#N/A</v>
      </c>
      <c r="N28" s="152" t="e">
        <f>VLOOKUP(B28,ИСХОДНИК!A:N,9,FALSE())</f>
        <v>#N/A</v>
      </c>
      <c r="O28" s="24" t="e">
        <f>VLOOKUP(B28,ИСХОДНИК!A:N,10,FALSE())</f>
        <v>#N/A</v>
      </c>
      <c r="P28" s="24" t="e">
        <f>VLOOKUP(B28,ИСХОДНИК!A:N,11,FALSE())</f>
        <v>#N/A</v>
      </c>
    </row>
    <row r="29" spans="2:16" ht="18">
      <c r="B29" s="23" t="s">
        <v>329</v>
      </c>
      <c r="C29" s="149" t="e">
        <f>VLOOKUP(B29,ИСХОДНИК!A:N,3,FALSE())</f>
        <v>#N/A</v>
      </c>
      <c r="D29" s="28" t="e">
        <f>VLOOKUP(Динамический!B29,ИСХОДНИК!A:N,13,FALSE())</f>
        <v>#N/A</v>
      </c>
      <c r="E29" s="28" t="e">
        <f>VLOOKUP(Динамический!B29,ИСХОДНИК!A:N,14,FALSE())</f>
        <v>#N/A</v>
      </c>
      <c r="F29" s="148">
        <v>1</v>
      </c>
      <c r="G29" s="149" t="e">
        <f>VLOOKUP(B29,ИСХОДНИК!A:P,15,FALSE())</f>
        <v>#N/A</v>
      </c>
      <c r="H29" s="150" t="e">
        <f t="shared" si="0"/>
        <v>#N/A</v>
      </c>
      <c r="I29" s="150" t="e">
        <f t="shared" si="1"/>
        <v>#N/A</v>
      </c>
      <c r="J29" s="151" t="e">
        <f t="shared" si="2"/>
        <v>#N/A</v>
      </c>
      <c r="K29" s="29" t="e">
        <f>IF(VLOOKUP(B29,ИСХОДНИК!A:R,18,FALSE())=1,ИСХОДНИК!$T$2,IF(VLOOKUP(B29,ИСХОДНИК!A:R,18,FALSE())=2,ИСХОДНИК!$T$4,IF(VLOOKUP(B29,ИСХОДНИК!A:R,18,FALSE())=3,ИСХОДНИК!$T$5)))</f>
        <v>#N/A</v>
      </c>
      <c r="L29" s="152" t="e">
        <f>VLOOKUP(B29,ИСХОДНИК!A:N,7,FALSE())</f>
        <v>#N/A</v>
      </c>
      <c r="M29" s="152" t="e">
        <f>VLOOKUP(B29,ИСХОДНИК!A:N,8,FALSE())</f>
        <v>#N/A</v>
      </c>
      <c r="N29" s="152" t="e">
        <f>VLOOKUP(B29,ИСХОДНИК!A:N,9,FALSE())</f>
        <v>#N/A</v>
      </c>
      <c r="O29" s="24" t="e">
        <f>VLOOKUP(B29,ИСХОДНИК!A:N,10,FALSE())</f>
        <v>#N/A</v>
      </c>
      <c r="P29" s="24" t="e">
        <f>VLOOKUP(B29,ИСХОДНИК!A:N,11,FALSE())</f>
        <v>#N/A</v>
      </c>
    </row>
    <row r="30" spans="2:16" ht="18">
      <c r="B30" s="23" t="s">
        <v>329</v>
      </c>
      <c r="C30" s="149" t="e">
        <f>VLOOKUP(B30,ИСХОДНИК!A:N,3,FALSE())</f>
        <v>#N/A</v>
      </c>
      <c r="D30" s="28" t="e">
        <f>VLOOKUP(Динамический!B30,ИСХОДНИК!A:N,13,FALSE())</f>
        <v>#N/A</v>
      </c>
      <c r="E30" s="28" t="e">
        <f>VLOOKUP(Динамический!B30,ИСХОДНИК!A:N,14,FALSE())</f>
        <v>#N/A</v>
      </c>
      <c r="F30" s="148">
        <v>1</v>
      </c>
      <c r="G30" s="149" t="e">
        <f>VLOOKUP(B30,ИСХОДНИК!A:P,15,FALSE())</f>
        <v>#N/A</v>
      </c>
      <c r="H30" s="150" t="e">
        <f t="shared" si="0"/>
        <v>#N/A</v>
      </c>
      <c r="I30" s="150" t="e">
        <f t="shared" si="1"/>
        <v>#N/A</v>
      </c>
      <c r="J30" s="151" t="e">
        <f t="shared" si="2"/>
        <v>#N/A</v>
      </c>
      <c r="K30" s="29" t="e">
        <f>IF(VLOOKUP(B30,ИСХОДНИК!A:R,18,FALSE())=1,ИСХОДНИК!$T$2,IF(VLOOKUP(B30,ИСХОДНИК!A:R,18,FALSE())=2,ИСХОДНИК!$T$4,IF(VLOOKUP(B30,ИСХОДНИК!A:R,18,FALSE())=3,ИСХОДНИК!$T$5)))</f>
        <v>#N/A</v>
      </c>
      <c r="L30" s="152" t="e">
        <f>VLOOKUP(B30,ИСХОДНИК!A:N,7,FALSE())</f>
        <v>#N/A</v>
      </c>
      <c r="M30" s="152" t="e">
        <f>VLOOKUP(B30,ИСХОДНИК!A:N,8,FALSE())</f>
        <v>#N/A</v>
      </c>
      <c r="N30" s="152" t="e">
        <f>VLOOKUP(B30,ИСХОДНИК!A:N,9,FALSE())</f>
        <v>#N/A</v>
      </c>
      <c r="O30" s="24" t="e">
        <f>VLOOKUP(B30,ИСХОДНИК!A:N,10,FALSE())</f>
        <v>#N/A</v>
      </c>
      <c r="P30" s="24" t="e">
        <f>VLOOKUP(B30,ИСХОДНИК!A:N,11,FALSE())</f>
        <v>#N/A</v>
      </c>
    </row>
    <row r="31" spans="2:16" ht="18">
      <c r="B31" s="23" t="s">
        <v>329</v>
      </c>
      <c r="C31" s="149" t="e">
        <f>VLOOKUP(B31,ИСХОДНИК!A:N,3,FALSE())</f>
        <v>#N/A</v>
      </c>
      <c r="D31" s="28" t="e">
        <f>VLOOKUP(Динамический!B31,ИСХОДНИК!A:N,13,FALSE())</f>
        <v>#N/A</v>
      </c>
      <c r="E31" s="28" t="e">
        <f>VLOOKUP(Динамический!B31,ИСХОДНИК!A:N,14,FALSE())</f>
        <v>#N/A</v>
      </c>
      <c r="F31" s="148">
        <v>1</v>
      </c>
      <c r="G31" s="149" t="e">
        <f>VLOOKUP(B31,ИСХОДНИК!A:P,15,FALSE())</f>
        <v>#N/A</v>
      </c>
      <c r="H31" s="150" t="e">
        <f t="shared" si="0"/>
        <v>#N/A</v>
      </c>
      <c r="I31" s="150" t="e">
        <f t="shared" si="1"/>
        <v>#N/A</v>
      </c>
      <c r="J31" s="151" t="e">
        <f t="shared" si="2"/>
        <v>#N/A</v>
      </c>
      <c r="K31" s="29" t="e">
        <f>IF(VLOOKUP(B31,ИСХОДНИК!A:R,18,FALSE())=1,ИСХОДНИК!$T$2,IF(VLOOKUP(B31,ИСХОДНИК!A:R,18,FALSE())=2,ИСХОДНИК!$T$4,IF(VLOOKUP(B31,ИСХОДНИК!A:R,18,FALSE())=3,ИСХОДНИК!$T$5)))</f>
        <v>#N/A</v>
      </c>
      <c r="L31" s="152" t="e">
        <f>VLOOKUP(B31,ИСХОДНИК!A:N,7,FALSE())</f>
        <v>#N/A</v>
      </c>
      <c r="M31" s="152" t="e">
        <f>VLOOKUP(B31,ИСХОДНИК!A:N,8,FALSE())</f>
        <v>#N/A</v>
      </c>
      <c r="N31" s="152" t="e">
        <f>VLOOKUP(B31,ИСХОДНИК!A:N,9,FALSE())</f>
        <v>#N/A</v>
      </c>
      <c r="O31" s="24" t="e">
        <f>VLOOKUP(B31,ИСХОДНИК!A:N,10,FALSE())</f>
        <v>#N/A</v>
      </c>
      <c r="P31" s="24" t="e">
        <f>VLOOKUP(B31,ИСХОДНИК!A:N,11,FALSE())</f>
        <v>#N/A</v>
      </c>
    </row>
    <row r="32" spans="2:16" ht="18">
      <c r="B32" s="23" t="s">
        <v>329</v>
      </c>
      <c r="C32" s="149" t="e">
        <f>VLOOKUP(B32,ИСХОДНИК!A:N,3,FALSE())</f>
        <v>#N/A</v>
      </c>
      <c r="D32" s="28" t="e">
        <f>VLOOKUP(Динамический!B32,ИСХОДНИК!A:N,13,FALSE())</f>
        <v>#N/A</v>
      </c>
      <c r="E32" s="28" t="e">
        <f>VLOOKUP(Динамический!B32,ИСХОДНИК!A:N,14,FALSE())</f>
        <v>#N/A</v>
      </c>
      <c r="F32" s="148">
        <v>1</v>
      </c>
      <c r="G32" s="149" t="e">
        <f>VLOOKUP(B32,ИСХОДНИК!A:P,15,FALSE())</f>
        <v>#N/A</v>
      </c>
      <c r="H32" s="150" t="e">
        <f t="shared" si="0"/>
        <v>#N/A</v>
      </c>
      <c r="I32" s="150" t="e">
        <f t="shared" si="1"/>
        <v>#N/A</v>
      </c>
      <c r="J32" s="151" t="e">
        <f t="shared" si="2"/>
        <v>#N/A</v>
      </c>
      <c r="K32" s="29" t="e">
        <f>IF(VLOOKUP(B32,ИСХОДНИК!A:R,18,FALSE())=1,ИСХОДНИК!$T$2,IF(VLOOKUP(B32,ИСХОДНИК!A:R,18,FALSE())=2,ИСХОДНИК!$T$4,IF(VLOOKUP(B32,ИСХОДНИК!A:R,18,FALSE())=3,ИСХОДНИК!$T$5)))</f>
        <v>#N/A</v>
      </c>
      <c r="L32" s="152" t="e">
        <f>VLOOKUP(B32,ИСХОДНИК!A:N,7,FALSE())</f>
        <v>#N/A</v>
      </c>
      <c r="M32" s="152" t="e">
        <f>VLOOKUP(B32,ИСХОДНИК!A:N,8,FALSE())</f>
        <v>#N/A</v>
      </c>
      <c r="N32" s="152" t="e">
        <f>VLOOKUP(B32,ИСХОДНИК!A:N,9,FALSE())</f>
        <v>#N/A</v>
      </c>
      <c r="O32" s="24" t="e">
        <f>VLOOKUP(B32,ИСХОДНИК!A:N,10,FALSE())</f>
        <v>#N/A</v>
      </c>
      <c r="P32" s="24" t="e">
        <f>VLOOKUP(B32,ИСХОДНИК!A:N,11,FALSE())</f>
        <v>#N/A</v>
      </c>
    </row>
    <row r="33" spans="2:16" ht="18">
      <c r="B33" s="23" t="s">
        <v>329</v>
      </c>
      <c r="C33" s="149" t="e">
        <f>VLOOKUP(B33,ИСХОДНИК!A:N,3,FALSE())</f>
        <v>#N/A</v>
      </c>
      <c r="D33" s="28" t="e">
        <f>VLOOKUP(Динамический!B33,ИСХОДНИК!A:N,13,FALSE())</f>
        <v>#N/A</v>
      </c>
      <c r="E33" s="28" t="e">
        <f>VLOOKUP(Динамический!B33,ИСХОДНИК!A:N,14,FALSE())</f>
        <v>#N/A</v>
      </c>
      <c r="F33" s="148">
        <v>1</v>
      </c>
      <c r="G33" s="149" t="e">
        <f>VLOOKUP(B33,ИСХОДНИК!A:P,15,FALSE())</f>
        <v>#N/A</v>
      </c>
      <c r="H33" s="150" t="e">
        <f t="shared" si="0"/>
        <v>#N/A</v>
      </c>
      <c r="I33" s="150" t="e">
        <f t="shared" si="1"/>
        <v>#N/A</v>
      </c>
      <c r="J33" s="151" t="e">
        <f t="shared" si="2"/>
        <v>#N/A</v>
      </c>
      <c r="K33" s="29" t="e">
        <f>IF(VLOOKUP(B33,ИСХОДНИК!A:R,18,FALSE())=1,ИСХОДНИК!$T$2,IF(VLOOKUP(B33,ИСХОДНИК!A:R,18,FALSE())=2,ИСХОДНИК!$T$4,IF(VLOOKUP(B33,ИСХОДНИК!A:R,18,FALSE())=3,ИСХОДНИК!$T$5)))</f>
        <v>#N/A</v>
      </c>
      <c r="L33" s="152" t="e">
        <f>VLOOKUP(B33,ИСХОДНИК!A:N,7,FALSE())</f>
        <v>#N/A</v>
      </c>
      <c r="M33" s="152" t="e">
        <f>VLOOKUP(B33,ИСХОДНИК!A:N,8,FALSE())</f>
        <v>#N/A</v>
      </c>
      <c r="N33" s="152" t="e">
        <f>VLOOKUP(B33,ИСХОДНИК!A:N,9,FALSE())</f>
        <v>#N/A</v>
      </c>
      <c r="O33" s="24" t="e">
        <f>VLOOKUP(B33,ИСХОДНИК!A:N,10,FALSE())</f>
        <v>#N/A</v>
      </c>
      <c r="P33" s="24" t="e">
        <f>VLOOKUP(B33,ИСХОДНИК!A:N,11,FALSE())</f>
        <v>#N/A</v>
      </c>
    </row>
    <row r="34" spans="2:16" ht="18">
      <c r="B34" s="23" t="s">
        <v>329</v>
      </c>
      <c r="C34" s="149" t="e">
        <f>VLOOKUP(B34,ИСХОДНИК!A:N,3,FALSE())</f>
        <v>#N/A</v>
      </c>
      <c r="D34" s="28" t="e">
        <f>VLOOKUP(Динамический!B34,ИСХОДНИК!A:N,13,FALSE())</f>
        <v>#N/A</v>
      </c>
      <c r="E34" s="28" t="e">
        <f>VLOOKUP(Динамический!B34,ИСХОДНИК!A:N,14,FALSE())</f>
        <v>#N/A</v>
      </c>
      <c r="F34" s="148">
        <v>1</v>
      </c>
      <c r="G34" s="149" t="e">
        <f>VLOOKUP(B34,ИСХОДНИК!A:P,15,FALSE())</f>
        <v>#N/A</v>
      </c>
      <c r="H34" s="150" t="e">
        <f t="shared" si="0"/>
        <v>#N/A</v>
      </c>
      <c r="I34" s="150" t="e">
        <f t="shared" si="1"/>
        <v>#N/A</v>
      </c>
      <c r="J34" s="151" t="e">
        <f t="shared" si="2"/>
        <v>#N/A</v>
      </c>
      <c r="K34" s="29" t="e">
        <f>IF(VLOOKUP(B34,ИСХОДНИК!A:R,18,FALSE())=1,ИСХОДНИК!$T$2,IF(VLOOKUP(B34,ИСХОДНИК!A:R,18,FALSE())=2,ИСХОДНИК!$T$4,IF(VLOOKUP(B34,ИСХОДНИК!A:R,18,FALSE())=3,ИСХОДНИК!$T$5)))</f>
        <v>#N/A</v>
      </c>
      <c r="L34" s="152" t="e">
        <f>VLOOKUP(B34,ИСХОДНИК!A:N,7,FALSE())</f>
        <v>#N/A</v>
      </c>
      <c r="M34" s="152" t="e">
        <f>VLOOKUP(B34,ИСХОДНИК!A:N,8,FALSE())</f>
        <v>#N/A</v>
      </c>
      <c r="N34" s="152" t="e">
        <f>VLOOKUP(B34,ИСХОДНИК!A:N,9,FALSE())</f>
        <v>#N/A</v>
      </c>
      <c r="O34" s="24" t="e">
        <f>VLOOKUP(B34,ИСХОДНИК!A:N,10,FALSE())</f>
        <v>#N/A</v>
      </c>
      <c r="P34" s="24" t="e">
        <f>VLOOKUP(B34,ИСХОДНИК!A:N,11,FALSE())</f>
        <v>#N/A</v>
      </c>
    </row>
    <row r="35" spans="2:16" ht="18">
      <c r="B35" s="23" t="s">
        <v>329</v>
      </c>
      <c r="C35" s="149" t="e">
        <f>VLOOKUP(B35,ИСХОДНИК!A:N,3,FALSE())</f>
        <v>#N/A</v>
      </c>
      <c r="D35" s="28" t="e">
        <f>VLOOKUP(Динамический!B35,ИСХОДНИК!A:N,13,FALSE())</f>
        <v>#N/A</v>
      </c>
      <c r="E35" s="28" t="e">
        <f>VLOOKUP(Динамический!B35,ИСХОДНИК!A:N,14,FALSE())</f>
        <v>#N/A</v>
      </c>
      <c r="F35" s="148">
        <v>1</v>
      </c>
      <c r="G35" s="149" t="e">
        <f>VLOOKUP(B35,ИСХОДНИК!A:P,15,FALSE())</f>
        <v>#N/A</v>
      </c>
      <c r="H35" s="150" t="e">
        <f t="shared" si="0"/>
        <v>#N/A</v>
      </c>
      <c r="I35" s="150" t="e">
        <f t="shared" si="1"/>
        <v>#N/A</v>
      </c>
      <c r="J35" s="151" t="e">
        <f t="shared" si="2"/>
        <v>#N/A</v>
      </c>
      <c r="K35" s="29" t="e">
        <f>IF(VLOOKUP(B35,ИСХОДНИК!A:R,18,FALSE())=1,ИСХОДНИК!$T$2,IF(VLOOKUP(B35,ИСХОДНИК!A:R,18,FALSE())=2,ИСХОДНИК!$T$4,IF(VLOOKUP(B35,ИСХОДНИК!A:R,18,FALSE())=3,ИСХОДНИК!$T$5)))</f>
        <v>#N/A</v>
      </c>
      <c r="L35" s="152" t="e">
        <f>VLOOKUP(B35,ИСХОДНИК!A:N,7,FALSE())</f>
        <v>#N/A</v>
      </c>
      <c r="M35" s="152" t="e">
        <f>VLOOKUP(B35,ИСХОДНИК!A:N,8,FALSE())</f>
        <v>#N/A</v>
      </c>
      <c r="N35" s="152" t="e">
        <f>VLOOKUP(B35,ИСХОДНИК!A:N,9,FALSE())</f>
        <v>#N/A</v>
      </c>
      <c r="O35" s="24" t="e">
        <f>VLOOKUP(B35,ИСХОДНИК!A:N,10,FALSE())</f>
        <v>#N/A</v>
      </c>
      <c r="P35" s="24" t="e">
        <f>VLOOKUP(B35,ИСХОДНИК!A:N,11,FALSE())</f>
        <v>#N/A</v>
      </c>
    </row>
    <row r="36" spans="2:16" ht="18">
      <c r="B36" s="23" t="s">
        <v>329</v>
      </c>
      <c r="C36" s="149" t="e">
        <f>VLOOKUP(B36,ИСХОДНИК!A:N,3,FALSE())</f>
        <v>#N/A</v>
      </c>
      <c r="D36" s="28" t="e">
        <f>VLOOKUP(Динамический!B36,ИСХОДНИК!A:N,13,FALSE())</f>
        <v>#N/A</v>
      </c>
      <c r="E36" s="28" t="e">
        <f>VLOOKUP(Динамический!B36,ИСХОДНИК!A:N,14,FALSE())</f>
        <v>#N/A</v>
      </c>
      <c r="F36" s="148">
        <v>1</v>
      </c>
      <c r="G36" s="149" t="e">
        <f>VLOOKUP(B36,ИСХОДНИК!A:P,15,FALSE())</f>
        <v>#N/A</v>
      </c>
      <c r="H36" s="150" t="e">
        <f t="shared" si="0"/>
        <v>#N/A</v>
      </c>
      <c r="I36" s="150" t="e">
        <f t="shared" si="1"/>
        <v>#N/A</v>
      </c>
      <c r="J36" s="151" t="e">
        <f t="shared" si="2"/>
        <v>#N/A</v>
      </c>
      <c r="K36" s="29" t="e">
        <f>IF(VLOOKUP(B36,ИСХОДНИК!A:R,18,FALSE())=1,ИСХОДНИК!$T$2,IF(VLOOKUP(B36,ИСХОДНИК!A:R,18,FALSE())=2,ИСХОДНИК!$T$4,IF(VLOOKUP(B36,ИСХОДНИК!A:R,18,FALSE())=3,ИСХОДНИК!$T$5)))</f>
        <v>#N/A</v>
      </c>
      <c r="L36" s="152" t="e">
        <f>VLOOKUP(B36,ИСХОДНИК!A:N,7,FALSE())</f>
        <v>#N/A</v>
      </c>
      <c r="M36" s="152" t="e">
        <f>VLOOKUP(B36,ИСХОДНИК!A:N,8,FALSE())</f>
        <v>#N/A</v>
      </c>
      <c r="N36" s="152" t="e">
        <f>VLOOKUP(B36,ИСХОДНИК!A:N,9,FALSE())</f>
        <v>#N/A</v>
      </c>
      <c r="O36" s="24" t="e">
        <f>VLOOKUP(B36,ИСХОДНИК!A:N,10,FALSE())</f>
        <v>#N/A</v>
      </c>
      <c r="P36" s="24" t="e">
        <f>VLOOKUP(B36,ИСХОДНИК!A:N,11,FALSE())</f>
        <v>#N/A</v>
      </c>
    </row>
    <row r="37" spans="2:16" ht="18">
      <c r="B37" s="23" t="s">
        <v>329</v>
      </c>
      <c r="C37" s="149" t="e">
        <f>VLOOKUP(B37,ИСХОДНИК!A:N,3,FALSE())</f>
        <v>#N/A</v>
      </c>
      <c r="D37" s="28" t="e">
        <f>VLOOKUP(Динамический!B37,ИСХОДНИК!A:N,13,FALSE())</f>
        <v>#N/A</v>
      </c>
      <c r="E37" s="28" t="e">
        <f>VLOOKUP(Динамический!B37,ИСХОДНИК!A:N,14,FALSE())</f>
        <v>#N/A</v>
      </c>
      <c r="F37" s="148">
        <v>1</v>
      </c>
      <c r="G37" s="149" t="e">
        <f>VLOOKUP(B37,ИСХОДНИК!A:P,15,FALSE())</f>
        <v>#N/A</v>
      </c>
      <c r="H37" s="150" t="e">
        <f t="shared" si="0"/>
        <v>#N/A</v>
      </c>
      <c r="I37" s="150" t="e">
        <f t="shared" si="1"/>
        <v>#N/A</v>
      </c>
      <c r="J37" s="151" t="e">
        <f t="shared" si="2"/>
        <v>#N/A</v>
      </c>
      <c r="K37" s="29" t="e">
        <f>IF(VLOOKUP(B37,ИСХОДНИК!A:R,18,FALSE())=1,ИСХОДНИК!$T$2,IF(VLOOKUP(B37,ИСХОДНИК!A:R,18,FALSE())=2,ИСХОДНИК!$T$4,IF(VLOOKUP(B37,ИСХОДНИК!A:R,18,FALSE())=3,ИСХОДНИК!$T$5)))</f>
        <v>#N/A</v>
      </c>
      <c r="L37" s="152" t="e">
        <f>VLOOKUP(B37,ИСХОДНИК!A:N,7,FALSE())</f>
        <v>#N/A</v>
      </c>
      <c r="M37" s="152" t="e">
        <f>VLOOKUP(B37,ИСХОДНИК!A:N,8,FALSE())</f>
        <v>#N/A</v>
      </c>
      <c r="N37" s="152" t="e">
        <f>VLOOKUP(B37,ИСХОДНИК!A:N,9,FALSE())</f>
        <v>#N/A</v>
      </c>
      <c r="O37" s="24" t="e">
        <f>VLOOKUP(B37,ИСХОДНИК!A:N,10,FALSE())</f>
        <v>#N/A</v>
      </c>
      <c r="P37" s="24" t="e">
        <f>VLOOKUP(B37,ИСХОДНИК!A:N,11,FALSE())</f>
        <v>#N/A</v>
      </c>
    </row>
    <row r="38" spans="2:16" ht="18">
      <c r="B38" s="23" t="s">
        <v>329</v>
      </c>
      <c r="C38" s="149" t="e">
        <f>VLOOKUP(B38,ИСХОДНИК!A:N,3,FALSE())</f>
        <v>#N/A</v>
      </c>
      <c r="D38" s="28" t="e">
        <f>VLOOKUP(Динамический!B38,ИСХОДНИК!A:N,13,FALSE())</f>
        <v>#N/A</v>
      </c>
      <c r="E38" s="28" t="e">
        <f>VLOOKUP(Динамический!B38,ИСХОДНИК!A:N,14,FALSE())</f>
        <v>#N/A</v>
      </c>
      <c r="F38" s="148">
        <v>1</v>
      </c>
      <c r="G38" s="149" t="e">
        <f>VLOOKUP(B38,ИСХОДНИК!A:P,15,FALSE())</f>
        <v>#N/A</v>
      </c>
      <c r="H38" s="150" t="e">
        <f t="shared" si="0"/>
        <v>#N/A</v>
      </c>
      <c r="I38" s="150" t="e">
        <f t="shared" si="1"/>
        <v>#N/A</v>
      </c>
      <c r="J38" s="151" t="e">
        <f t="shared" si="2"/>
        <v>#N/A</v>
      </c>
      <c r="K38" s="29" t="e">
        <f>IF(VLOOKUP(B38,ИСХОДНИК!A:R,18,FALSE())=1,ИСХОДНИК!$T$2,IF(VLOOKUP(B38,ИСХОДНИК!A:R,18,FALSE())=2,ИСХОДНИК!$T$4,IF(VLOOKUP(B38,ИСХОДНИК!A:R,18,FALSE())=3,ИСХОДНИК!$T$5)))</f>
        <v>#N/A</v>
      </c>
      <c r="L38" s="152" t="e">
        <f>VLOOKUP(B38,ИСХОДНИК!A:N,7,FALSE())</f>
        <v>#N/A</v>
      </c>
      <c r="M38" s="152" t="e">
        <f>VLOOKUP(B38,ИСХОДНИК!A:N,8,FALSE())</f>
        <v>#N/A</v>
      </c>
      <c r="N38" s="152" t="e">
        <f>VLOOKUP(B38,ИСХОДНИК!A:N,9,FALSE())</f>
        <v>#N/A</v>
      </c>
      <c r="O38" s="24" t="e">
        <f>VLOOKUP(B38,ИСХОДНИК!A:N,10,FALSE())</f>
        <v>#N/A</v>
      </c>
      <c r="P38" s="24" t="e">
        <f>VLOOKUP(B38,ИСХОДНИК!A:N,11,FALSE())</f>
        <v>#N/A</v>
      </c>
    </row>
    <row r="39" spans="2:16" ht="18">
      <c r="B39" s="23" t="s">
        <v>329</v>
      </c>
      <c r="C39" s="149" t="e">
        <f>VLOOKUP(B39,ИСХОДНИК!A:N,3,FALSE())</f>
        <v>#N/A</v>
      </c>
      <c r="D39" s="28" t="e">
        <f>VLOOKUP(Динамический!B39,ИСХОДНИК!A:N,13,FALSE())</f>
        <v>#N/A</v>
      </c>
      <c r="E39" s="28" t="e">
        <f>VLOOKUP(Динамический!B39,ИСХОДНИК!A:N,14,FALSE())</f>
        <v>#N/A</v>
      </c>
      <c r="F39" s="148">
        <v>1</v>
      </c>
      <c r="G39" s="149" t="e">
        <f>VLOOKUP(B39,ИСХОДНИК!A:P,15,FALSE())</f>
        <v>#N/A</v>
      </c>
      <c r="H39" s="150" t="e">
        <f t="shared" si="0"/>
        <v>#N/A</v>
      </c>
      <c r="I39" s="150" t="e">
        <f t="shared" si="1"/>
        <v>#N/A</v>
      </c>
      <c r="J39" s="151" t="e">
        <f t="shared" si="2"/>
        <v>#N/A</v>
      </c>
      <c r="K39" s="29" t="e">
        <f>IF(VLOOKUP(B39,ИСХОДНИК!A:R,18,FALSE())=1,ИСХОДНИК!$T$2,IF(VLOOKUP(B39,ИСХОДНИК!A:R,18,FALSE())=2,ИСХОДНИК!$T$4,IF(VLOOKUP(B39,ИСХОДНИК!A:R,18,FALSE())=3,ИСХОДНИК!$T$5)))</f>
        <v>#N/A</v>
      </c>
      <c r="L39" s="152" t="e">
        <f>VLOOKUP(B39,ИСХОДНИК!A:N,7,FALSE())</f>
        <v>#N/A</v>
      </c>
      <c r="M39" s="152" t="e">
        <f>VLOOKUP(B39,ИСХОДНИК!A:N,8,FALSE())</f>
        <v>#N/A</v>
      </c>
      <c r="N39" s="152" t="e">
        <f>VLOOKUP(B39,ИСХОДНИК!A:N,9,FALSE())</f>
        <v>#N/A</v>
      </c>
      <c r="O39" s="24" t="e">
        <f>VLOOKUP(B39,ИСХОДНИК!A:N,10,FALSE())</f>
        <v>#N/A</v>
      </c>
      <c r="P39" s="24" t="e">
        <f>VLOOKUP(B39,ИСХОДНИК!A:N,11,FALSE())</f>
        <v>#N/A</v>
      </c>
    </row>
    <row r="40" spans="2:16" ht="18">
      <c r="B40" s="23" t="s">
        <v>329</v>
      </c>
      <c r="C40" s="149" t="e">
        <f>VLOOKUP(B40,ИСХОДНИК!A:N,3,FALSE())</f>
        <v>#N/A</v>
      </c>
      <c r="D40" s="28" t="e">
        <f>VLOOKUP(Динамический!B40,ИСХОДНИК!A:N,13,FALSE())</f>
        <v>#N/A</v>
      </c>
      <c r="E40" s="28" t="e">
        <f>VLOOKUP(Динамический!B40,ИСХОДНИК!A:N,14,FALSE())</f>
        <v>#N/A</v>
      </c>
      <c r="F40" s="148">
        <v>1</v>
      </c>
      <c r="G40" s="149" t="e">
        <f>VLOOKUP(B40,ИСХОДНИК!A:P,15,FALSE())</f>
        <v>#N/A</v>
      </c>
      <c r="H40" s="150" t="e">
        <f t="shared" si="0"/>
        <v>#N/A</v>
      </c>
      <c r="I40" s="150" t="e">
        <f t="shared" si="1"/>
        <v>#N/A</v>
      </c>
      <c r="J40" s="151" t="e">
        <f t="shared" si="2"/>
        <v>#N/A</v>
      </c>
      <c r="K40" s="29" t="e">
        <f>IF(VLOOKUP(B40,ИСХОДНИК!A:R,18,FALSE())=1,ИСХОДНИК!$T$2,IF(VLOOKUP(B40,ИСХОДНИК!A:R,18,FALSE())=2,ИСХОДНИК!$T$4,IF(VLOOKUP(B40,ИСХОДНИК!A:R,18,FALSE())=3,ИСХОДНИК!$T$5)))</f>
        <v>#N/A</v>
      </c>
      <c r="L40" s="152" t="e">
        <f>VLOOKUP(B40,ИСХОДНИК!A:N,7,FALSE())</f>
        <v>#N/A</v>
      </c>
      <c r="M40" s="152" t="e">
        <f>VLOOKUP(B40,ИСХОДНИК!A:N,8,FALSE())</f>
        <v>#N/A</v>
      </c>
      <c r="N40" s="152" t="e">
        <f>VLOOKUP(B40,ИСХОДНИК!A:N,9,FALSE())</f>
        <v>#N/A</v>
      </c>
      <c r="O40" s="24" t="e">
        <f>VLOOKUP(B40,ИСХОДНИК!A:N,10,FALSE())</f>
        <v>#N/A</v>
      </c>
      <c r="P40" s="24" t="e">
        <f>VLOOKUP(B40,ИСХОДНИК!A:N,11,FALSE())</f>
        <v>#N/A</v>
      </c>
    </row>
    <row r="41" spans="2:16" ht="18">
      <c r="B41" s="23" t="s">
        <v>329</v>
      </c>
      <c r="C41" s="149" t="e">
        <f>VLOOKUP(B41,ИСХОДНИК!A:N,3,FALSE())</f>
        <v>#N/A</v>
      </c>
      <c r="D41" s="28" t="e">
        <f>VLOOKUP(Динамический!B41,ИСХОДНИК!A:N,13,FALSE())</f>
        <v>#N/A</v>
      </c>
      <c r="E41" s="28" t="e">
        <f>VLOOKUP(Динамический!B41,ИСХОДНИК!A:N,14,FALSE())</f>
        <v>#N/A</v>
      </c>
      <c r="F41" s="148">
        <v>1</v>
      </c>
      <c r="G41" s="149" t="e">
        <f>VLOOKUP(B41,ИСХОДНИК!A:P,15,FALSE())</f>
        <v>#N/A</v>
      </c>
      <c r="H41" s="150" t="e">
        <f t="shared" si="0"/>
        <v>#N/A</v>
      </c>
      <c r="I41" s="150" t="e">
        <f t="shared" si="1"/>
        <v>#N/A</v>
      </c>
      <c r="J41" s="151" t="e">
        <f t="shared" si="2"/>
        <v>#N/A</v>
      </c>
      <c r="K41" s="29" t="e">
        <f>IF(VLOOKUP(B41,ИСХОДНИК!A:R,18,FALSE())=1,ИСХОДНИК!$T$2,IF(VLOOKUP(B41,ИСХОДНИК!A:R,18,FALSE())=2,ИСХОДНИК!$T$4,IF(VLOOKUP(B41,ИСХОДНИК!A:R,18,FALSE())=3,ИСХОДНИК!$T$5)))</f>
        <v>#N/A</v>
      </c>
      <c r="L41" s="152" t="e">
        <f>VLOOKUP(B41,ИСХОДНИК!A:N,7,FALSE())</f>
        <v>#N/A</v>
      </c>
      <c r="M41" s="152" t="e">
        <f>VLOOKUP(B41,ИСХОДНИК!A:N,8,FALSE())</f>
        <v>#N/A</v>
      </c>
      <c r="N41" s="152" t="e">
        <f>VLOOKUP(B41,ИСХОДНИК!A:N,9,FALSE())</f>
        <v>#N/A</v>
      </c>
      <c r="O41" s="24" t="e">
        <f>VLOOKUP(B41,ИСХОДНИК!A:N,10,FALSE())</f>
        <v>#N/A</v>
      </c>
      <c r="P41" s="24" t="e">
        <f>VLOOKUP(B41,ИСХОДНИК!A:N,11,FALSE())</f>
        <v>#N/A</v>
      </c>
    </row>
    <row r="42" spans="2:16" ht="18">
      <c r="B42" s="23" t="s">
        <v>329</v>
      </c>
      <c r="C42" s="149" t="e">
        <f>VLOOKUP(B42,ИСХОДНИК!A:N,3,FALSE())</f>
        <v>#N/A</v>
      </c>
      <c r="D42" s="28" t="e">
        <f>VLOOKUP(Динамический!B42,ИСХОДНИК!A:N,13,FALSE())</f>
        <v>#N/A</v>
      </c>
      <c r="E42" s="28" t="e">
        <f>VLOOKUP(Динамический!B42,ИСХОДНИК!A:N,14,FALSE())</f>
        <v>#N/A</v>
      </c>
      <c r="F42" s="148">
        <v>1</v>
      </c>
      <c r="G42" s="149" t="e">
        <f>VLOOKUP(B42,ИСХОДНИК!A:P,15,FALSE())</f>
        <v>#N/A</v>
      </c>
      <c r="H42" s="150" t="e">
        <f t="shared" si="0"/>
        <v>#N/A</v>
      </c>
      <c r="I42" s="150" t="e">
        <f t="shared" si="1"/>
        <v>#N/A</v>
      </c>
      <c r="J42" s="151" t="e">
        <f t="shared" si="2"/>
        <v>#N/A</v>
      </c>
      <c r="K42" s="29" t="e">
        <f>IF(VLOOKUP(B42,ИСХОДНИК!A:R,18,FALSE())=1,ИСХОДНИК!$T$2,IF(VLOOKUP(B42,ИСХОДНИК!A:R,18,FALSE())=2,ИСХОДНИК!$T$4,IF(VLOOKUP(B42,ИСХОДНИК!A:R,18,FALSE())=3,ИСХОДНИК!$T$5)))</f>
        <v>#N/A</v>
      </c>
      <c r="L42" s="152" t="e">
        <f>VLOOKUP(B42,ИСХОДНИК!A:N,7,FALSE())</f>
        <v>#N/A</v>
      </c>
      <c r="M42" s="152" t="e">
        <f>VLOOKUP(B42,ИСХОДНИК!A:N,8,FALSE())</f>
        <v>#N/A</v>
      </c>
      <c r="N42" s="152" t="e">
        <f>VLOOKUP(B42,ИСХОДНИК!A:N,9,FALSE())</f>
        <v>#N/A</v>
      </c>
      <c r="O42" s="24" t="e">
        <f>VLOOKUP(B42,ИСХОДНИК!A:N,10,FALSE())</f>
        <v>#N/A</v>
      </c>
      <c r="P42" s="24" t="e">
        <f>VLOOKUP(B42,ИСХОДНИК!A:N,11,FALSE())</f>
        <v>#N/A</v>
      </c>
    </row>
    <row r="43" spans="2:16" ht="18">
      <c r="B43" s="23" t="s">
        <v>329</v>
      </c>
      <c r="C43" s="149" t="e">
        <f>VLOOKUP(B43,ИСХОДНИК!A:N,3,FALSE())</f>
        <v>#N/A</v>
      </c>
      <c r="D43" s="28" t="e">
        <f>VLOOKUP(Динамический!B43,ИСХОДНИК!A:N,13,FALSE())</f>
        <v>#N/A</v>
      </c>
      <c r="E43" s="28" t="e">
        <f>VLOOKUP(Динамический!B43,ИСХОДНИК!A:N,14,FALSE())</f>
        <v>#N/A</v>
      </c>
      <c r="F43" s="148">
        <v>1</v>
      </c>
      <c r="G43" s="149" t="e">
        <f>VLOOKUP(B43,ИСХОДНИК!A:P,15,FALSE())</f>
        <v>#N/A</v>
      </c>
      <c r="H43" s="150" t="e">
        <f t="shared" si="0"/>
        <v>#N/A</v>
      </c>
      <c r="I43" s="150" t="e">
        <f t="shared" si="1"/>
        <v>#N/A</v>
      </c>
      <c r="J43" s="151" t="e">
        <f t="shared" si="2"/>
        <v>#N/A</v>
      </c>
      <c r="K43" s="29" t="e">
        <f>IF(VLOOKUP(B43,ИСХОДНИК!A:R,18,FALSE())=1,ИСХОДНИК!$T$2,IF(VLOOKUP(B43,ИСХОДНИК!A:R,18,FALSE())=2,ИСХОДНИК!$T$4,IF(VLOOKUP(B43,ИСХОДНИК!A:R,18,FALSE())=3,ИСХОДНИК!$T$5)))</f>
        <v>#N/A</v>
      </c>
      <c r="L43" s="152" t="e">
        <f>VLOOKUP(B43,ИСХОДНИК!A:N,7,FALSE())</f>
        <v>#N/A</v>
      </c>
      <c r="M43" s="152" t="e">
        <f>VLOOKUP(B43,ИСХОДНИК!A:N,8,FALSE())</f>
        <v>#N/A</v>
      </c>
      <c r="N43" s="152" t="e">
        <f>VLOOKUP(B43,ИСХОДНИК!A:N,9,FALSE())</f>
        <v>#N/A</v>
      </c>
      <c r="O43" s="24" t="e">
        <f>VLOOKUP(B43,ИСХОДНИК!A:N,10,FALSE())</f>
        <v>#N/A</v>
      </c>
      <c r="P43" s="24" t="e">
        <f>VLOOKUP(B43,ИСХОДНИК!A:N,11,FALSE())</f>
        <v>#N/A</v>
      </c>
    </row>
    <row r="44" spans="2:16" ht="18">
      <c r="B44" s="23" t="s">
        <v>329</v>
      </c>
      <c r="C44" s="149" t="e">
        <f>VLOOKUP(B44,ИСХОДНИК!A:N,3,FALSE())</f>
        <v>#N/A</v>
      </c>
      <c r="D44" s="28" t="e">
        <f>VLOOKUP(Динамический!B44,ИСХОДНИК!A:N,13,FALSE())</f>
        <v>#N/A</v>
      </c>
      <c r="E44" s="28" t="e">
        <f>VLOOKUP(Динамический!B44,ИСХОДНИК!A:N,14,FALSE())</f>
        <v>#N/A</v>
      </c>
      <c r="F44" s="148">
        <v>1</v>
      </c>
      <c r="G44" s="149" t="e">
        <f>VLOOKUP(B44,ИСХОДНИК!A:P,15,FALSE())</f>
        <v>#N/A</v>
      </c>
      <c r="H44" s="150" t="e">
        <f t="shared" ref="H44:H63" si="3">D44*(1-$C$3)*F44</f>
        <v>#N/A</v>
      </c>
      <c r="I44" s="150" t="e">
        <f t="shared" ref="I44:I63" si="4">D44*(1-$C$3)*F44</f>
        <v>#N/A</v>
      </c>
      <c r="J44" s="151" t="e">
        <f t="shared" ref="J44:J63" si="5">I44*$D$3</f>
        <v>#N/A</v>
      </c>
      <c r="K44" s="29" t="e">
        <f>IF(VLOOKUP(B44,ИСХОДНИК!A:R,18,FALSE())=1,ИСХОДНИК!$T$2,IF(VLOOKUP(B44,ИСХОДНИК!A:R,18,FALSE())=2,ИСХОДНИК!$T$4,IF(VLOOKUP(B44,ИСХОДНИК!A:R,18,FALSE())=3,ИСХОДНИК!$T$5)))</f>
        <v>#N/A</v>
      </c>
      <c r="L44" s="152" t="e">
        <f>VLOOKUP(B44,ИСХОДНИК!A:N,7,FALSE())</f>
        <v>#N/A</v>
      </c>
      <c r="M44" s="152" t="e">
        <f>VLOOKUP(B44,ИСХОДНИК!A:N,8,FALSE())</f>
        <v>#N/A</v>
      </c>
      <c r="N44" s="152" t="e">
        <f>VLOOKUP(B44,ИСХОДНИК!A:N,9,FALSE())</f>
        <v>#N/A</v>
      </c>
      <c r="O44" s="24" t="e">
        <f>VLOOKUP(B44,ИСХОДНИК!A:N,10,FALSE())</f>
        <v>#N/A</v>
      </c>
      <c r="P44" s="24" t="e">
        <f>VLOOKUP(B44,ИСХОДНИК!A:N,11,FALSE())</f>
        <v>#N/A</v>
      </c>
    </row>
    <row r="45" spans="2:16" ht="18">
      <c r="B45" s="23" t="s">
        <v>329</v>
      </c>
      <c r="C45" s="149" t="e">
        <f>VLOOKUP(B45,ИСХОДНИК!A:N,3,FALSE())</f>
        <v>#N/A</v>
      </c>
      <c r="D45" s="28" t="e">
        <f>VLOOKUP(Динамический!B45,ИСХОДНИК!A:N,13,FALSE())</f>
        <v>#N/A</v>
      </c>
      <c r="E45" s="28" t="e">
        <f>VLOOKUP(Динамический!B45,ИСХОДНИК!A:N,14,FALSE())</f>
        <v>#N/A</v>
      </c>
      <c r="F45" s="148">
        <v>1</v>
      </c>
      <c r="G45" s="149" t="e">
        <f>VLOOKUP(B45,ИСХОДНИК!A:P,15,FALSE())</f>
        <v>#N/A</v>
      </c>
      <c r="H45" s="150" t="e">
        <f t="shared" si="3"/>
        <v>#N/A</v>
      </c>
      <c r="I45" s="150" t="e">
        <f t="shared" si="4"/>
        <v>#N/A</v>
      </c>
      <c r="J45" s="151" t="e">
        <f t="shared" si="5"/>
        <v>#N/A</v>
      </c>
      <c r="K45" s="29" t="e">
        <f>IF(VLOOKUP(B45,ИСХОДНИК!A:R,18,FALSE())=1,ИСХОДНИК!$T$2,IF(VLOOKUP(B45,ИСХОДНИК!A:R,18,FALSE())=2,ИСХОДНИК!$T$4,IF(VLOOKUP(B45,ИСХОДНИК!A:R,18,FALSE())=3,ИСХОДНИК!$T$5)))</f>
        <v>#N/A</v>
      </c>
      <c r="L45" s="152" t="e">
        <f>VLOOKUP(B45,ИСХОДНИК!A:N,7,FALSE())</f>
        <v>#N/A</v>
      </c>
      <c r="M45" s="152" t="e">
        <f>VLOOKUP(B45,ИСХОДНИК!A:N,8,FALSE())</f>
        <v>#N/A</v>
      </c>
      <c r="N45" s="152" t="e">
        <f>VLOOKUP(B45,ИСХОДНИК!A:N,9,FALSE())</f>
        <v>#N/A</v>
      </c>
      <c r="O45" s="24" t="e">
        <f>VLOOKUP(B45,ИСХОДНИК!A:N,10,FALSE())</f>
        <v>#N/A</v>
      </c>
      <c r="P45" s="24" t="e">
        <f>VLOOKUP(B45,ИСХОДНИК!A:N,11,FALSE())</f>
        <v>#N/A</v>
      </c>
    </row>
    <row r="46" spans="2:16" ht="18">
      <c r="B46" s="23" t="s">
        <v>329</v>
      </c>
      <c r="C46" s="149" t="e">
        <f>VLOOKUP(B46,ИСХОДНИК!A:N,3,FALSE())</f>
        <v>#N/A</v>
      </c>
      <c r="D46" s="28" t="e">
        <f>VLOOKUP(Динамический!B46,ИСХОДНИК!A:N,13,FALSE())</f>
        <v>#N/A</v>
      </c>
      <c r="E46" s="28" t="e">
        <f>VLOOKUP(Динамический!B46,ИСХОДНИК!A:N,14,FALSE())</f>
        <v>#N/A</v>
      </c>
      <c r="F46" s="148">
        <v>1</v>
      </c>
      <c r="G46" s="149" t="e">
        <f>VLOOKUP(B46,ИСХОДНИК!A:P,15,FALSE())</f>
        <v>#N/A</v>
      </c>
      <c r="H46" s="150" t="e">
        <f t="shared" si="3"/>
        <v>#N/A</v>
      </c>
      <c r="I46" s="150" t="e">
        <f t="shared" si="4"/>
        <v>#N/A</v>
      </c>
      <c r="J46" s="151" t="e">
        <f t="shared" si="5"/>
        <v>#N/A</v>
      </c>
      <c r="K46" s="29" t="e">
        <f>IF(VLOOKUP(B46,ИСХОДНИК!A:R,18,FALSE())=1,ИСХОДНИК!$T$2,IF(VLOOKUP(B46,ИСХОДНИК!A:R,18,FALSE())=2,ИСХОДНИК!$T$4,IF(VLOOKUP(B46,ИСХОДНИК!A:R,18,FALSE())=3,ИСХОДНИК!$T$5)))</f>
        <v>#N/A</v>
      </c>
      <c r="L46" s="152" t="e">
        <f>VLOOKUP(B46,ИСХОДНИК!A:N,7,FALSE())</f>
        <v>#N/A</v>
      </c>
      <c r="M46" s="152" t="e">
        <f>VLOOKUP(B46,ИСХОДНИК!A:N,8,FALSE())</f>
        <v>#N/A</v>
      </c>
      <c r="N46" s="152" t="e">
        <f>VLOOKUP(B46,ИСХОДНИК!A:N,9,FALSE())</f>
        <v>#N/A</v>
      </c>
      <c r="O46" s="24" t="e">
        <f>VLOOKUP(B46,ИСХОДНИК!A:N,10,FALSE())</f>
        <v>#N/A</v>
      </c>
      <c r="P46" s="24" t="e">
        <f>VLOOKUP(B46,ИСХОДНИК!A:N,11,FALSE())</f>
        <v>#N/A</v>
      </c>
    </row>
    <row r="47" spans="2:16" ht="18">
      <c r="B47" s="23" t="s">
        <v>329</v>
      </c>
      <c r="C47" s="149" t="e">
        <f>VLOOKUP(B47,ИСХОДНИК!A:N,3,FALSE())</f>
        <v>#N/A</v>
      </c>
      <c r="D47" s="28" t="e">
        <f>VLOOKUP(Динамический!B47,ИСХОДНИК!A:N,13,FALSE())</f>
        <v>#N/A</v>
      </c>
      <c r="E47" s="28" t="e">
        <f>VLOOKUP(Динамический!B47,ИСХОДНИК!A:N,14,FALSE())</f>
        <v>#N/A</v>
      </c>
      <c r="F47" s="148">
        <v>1</v>
      </c>
      <c r="G47" s="149" t="e">
        <f>VLOOKUP(B47,ИСХОДНИК!A:P,15,FALSE())</f>
        <v>#N/A</v>
      </c>
      <c r="H47" s="150" t="e">
        <f t="shared" si="3"/>
        <v>#N/A</v>
      </c>
      <c r="I47" s="150" t="e">
        <f t="shared" si="4"/>
        <v>#N/A</v>
      </c>
      <c r="J47" s="151" t="e">
        <f t="shared" si="5"/>
        <v>#N/A</v>
      </c>
      <c r="K47" s="29" t="e">
        <f>IF(VLOOKUP(B47,ИСХОДНИК!A:R,18,FALSE())=1,ИСХОДНИК!$T$2,IF(VLOOKUP(B47,ИСХОДНИК!A:R,18,FALSE())=2,ИСХОДНИК!$T$4,IF(VLOOKUP(B47,ИСХОДНИК!A:R,18,FALSE())=3,ИСХОДНИК!$T$5)))</f>
        <v>#N/A</v>
      </c>
      <c r="L47" s="152" t="e">
        <f>VLOOKUP(B47,ИСХОДНИК!A:N,7,FALSE())</f>
        <v>#N/A</v>
      </c>
      <c r="M47" s="152" t="e">
        <f>VLOOKUP(B47,ИСХОДНИК!A:N,8,FALSE())</f>
        <v>#N/A</v>
      </c>
      <c r="N47" s="152" t="e">
        <f>VLOOKUP(B47,ИСХОДНИК!A:N,9,FALSE())</f>
        <v>#N/A</v>
      </c>
      <c r="O47" s="24" t="e">
        <f>VLOOKUP(B47,ИСХОДНИК!A:N,10,FALSE())</f>
        <v>#N/A</v>
      </c>
      <c r="P47" s="24" t="e">
        <f>VLOOKUP(B47,ИСХОДНИК!A:N,11,FALSE())</f>
        <v>#N/A</v>
      </c>
    </row>
    <row r="48" spans="2:16" ht="18">
      <c r="B48" s="23" t="s">
        <v>329</v>
      </c>
      <c r="C48" s="149" t="e">
        <f>VLOOKUP(B48,ИСХОДНИК!A:N,3,FALSE())</f>
        <v>#N/A</v>
      </c>
      <c r="D48" s="28" t="e">
        <f>VLOOKUP(Динамический!B48,ИСХОДНИК!A:N,13,FALSE())</f>
        <v>#N/A</v>
      </c>
      <c r="E48" s="28" t="e">
        <f>VLOOKUP(Динамический!B48,ИСХОДНИК!A:N,14,FALSE())</f>
        <v>#N/A</v>
      </c>
      <c r="F48" s="148">
        <v>1</v>
      </c>
      <c r="G48" s="149" t="e">
        <f>VLOOKUP(B48,ИСХОДНИК!A:P,15,FALSE())</f>
        <v>#N/A</v>
      </c>
      <c r="H48" s="150" t="e">
        <f t="shared" si="3"/>
        <v>#N/A</v>
      </c>
      <c r="I48" s="150" t="e">
        <f t="shared" si="4"/>
        <v>#N/A</v>
      </c>
      <c r="J48" s="151" t="e">
        <f t="shared" si="5"/>
        <v>#N/A</v>
      </c>
      <c r="K48" s="29" t="e">
        <f>IF(VLOOKUP(B48,ИСХОДНИК!A:R,18,FALSE())=1,ИСХОДНИК!$T$2,IF(VLOOKUP(B48,ИСХОДНИК!A:R,18,FALSE())=2,ИСХОДНИК!$T$4,IF(VLOOKUP(B48,ИСХОДНИК!A:R,18,FALSE())=3,ИСХОДНИК!$T$5)))</f>
        <v>#N/A</v>
      </c>
      <c r="L48" s="152" t="e">
        <f>VLOOKUP(B48,ИСХОДНИК!A:N,7,FALSE())</f>
        <v>#N/A</v>
      </c>
      <c r="M48" s="152" t="e">
        <f>VLOOKUP(B48,ИСХОДНИК!A:N,8,FALSE())</f>
        <v>#N/A</v>
      </c>
      <c r="N48" s="152" t="e">
        <f>VLOOKUP(B48,ИСХОДНИК!A:N,9,FALSE())</f>
        <v>#N/A</v>
      </c>
      <c r="O48" s="24" t="e">
        <f>VLOOKUP(B48,ИСХОДНИК!A:N,10,FALSE())</f>
        <v>#N/A</v>
      </c>
      <c r="P48" s="24" t="e">
        <f>VLOOKUP(B48,ИСХОДНИК!A:N,11,FALSE())</f>
        <v>#N/A</v>
      </c>
    </row>
    <row r="49" spans="2:16" ht="18">
      <c r="B49" s="23" t="s">
        <v>329</v>
      </c>
      <c r="C49" s="149" t="e">
        <f>VLOOKUP(B49,ИСХОДНИК!A:N,3,FALSE())</f>
        <v>#N/A</v>
      </c>
      <c r="D49" s="28" t="e">
        <f>VLOOKUP(Динамический!B49,ИСХОДНИК!A:N,13,FALSE())</f>
        <v>#N/A</v>
      </c>
      <c r="E49" s="28" t="e">
        <f>VLOOKUP(Динамический!B49,ИСХОДНИК!A:N,14,FALSE())</f>
        <v>#N/A</v>
      </c>
      <c r="F49" s="148">
        <v>1</v>
      </c>
      <c r="G49" s="149" t="e">
        <f>VLOOKUP(B49,ИСХОДНИК!A:P,15,FALSE())</f>
        <v>#N/A</v>
      </c>
      <c r="H49" s="150" t="e">
        <f t="shared" si="3"/>
        <v>#N/A</v>
      </c>
      <c r="I49" s="150" t="e">
        <f t="shared" si="4"/>
        <v>#N/A</v>
      </c>
      <c r="J49" s="151" t="e">
        <f t="shared" si="5"/>
        <v>#N/A</v>
      </c>
      <c r="K49" s="29" t="e">
        <f>IF(VLOOKUP(B49,ИСХОДНИК!A:R,18,FALSE())=1,ИСХОДНИК!$T$2,IF(VLOOKUP(B49,ИСХОДНИК!A:R,18,FALSE())=2,ИСХОДНИК!$T$4,IF(VLOOKUP(B49,ИСХОДНИК!A:R,18,FALSE())=3,ИСХОДНИК!$T$5)))</f>
        <v>#N/A</v>
      </c>
      <c r="L49" s="152" t="e">
        <f>VLOOKUP(B49,ИСХОДНИК!A:N,7,FALSE())</f>
        <v>#N/A</v>
      </c>
      <c r="M49" s="152" t="e">
        <f>VLOOKUP(B49,ИСХОДНИК!A:N,8,FALSE())</f>
        <v>#N/A</v>
      </c>
      <c r="N49" s="152" t="e">
        <f>VLOOKUP(B49,ИСХОДНИК!A:N,9,FALSE())</f>
        <v>#N/A</v>
      </c>
      <c r="O49" s="24" t="e">
        <f>VLOOKUP(B49,ИСХОДНИК!A:N,10,FALSE())</f>
        <v>#N/A</v>
      </c>
      <c r="P49" s="24" t="e">
        <f>VLOOKUP(B49,ИСХОДНИК!A:N,11,FALSE())</f>
        <v>#N/A</v>
      </c>
    </row>
    <row r="50" spans="2:16" ht="18">
      <c r="B50" s="23" t="s">
        <v>329</v>
      </c>
      <c r="C50" s="149" t="e">
        <f>VLOOKUP(B50,ИСХОДНИК!A:N,3,FALSE())</f>
        <v>#N/A</v>
      </c>
      <c r="D50" s="28" t="e">
        <f>VLOOKUP(Динамический!B50,ИСХОДНИК!A:N,13,FALSE())</f>
        <v>#N/A</v>
      </c>
      <c r="E50" s="28" t="e">
        <f>VLOOKUP(Динамический!B50,ИСХОДНИК!A:N,14,FALSE())</f>
        <v>#N/A</v>
      </c>
      <c r="F50" s="148">
        <v>1</v>
      </c>
      <c r="G50" s="149" t="e">
        <f>VLOOKUP(B50,ИСХОДНИК!A:P,15,FALSE())</f>
        <v>#N/A</v>
      </c>
      <c r="H50" s="150" t="e">
        <f t="shared" si="3"/>
        <v>#N/A</v>
      </c>
      <c r="I50" s="150" t="e">
        <f t="shared" si="4"/>
        <v>#N/A</v>
      </c>
      <c r="J50" s="151" t="e">
        <f t="shared" si="5"/>
        <v>#N/A</v>
      </c>
      <c r="K50" s="29" t="e">
        <f>IF(VLOOKUP(B50,ИСХОДНИК!A:R,18,FALSE())=1,ИСХОДНИК!$T$2,IF(VLOOKUP(B50,ИСХОДНИК!A:R,18,FALSE())=2,ИСХОДНИК!$T$4,IF(VLOOKUP(B50,ИСХОДНИК!A:R,18,FALSE())=3,ИСХОДНИК!$T$5)))</f>
        <v>#N/A</v>
      </c>
      <c r="L50" s="152" t="e">
        <f>VLOOKUP(B50,ИСХОДНИК!A:N,7,FALSE())</f>
        <v>#N/A</v>
      </c>
      <c r="M50" s="152" t="e">
        <f>VLOOKUP(B50,ИСХОДНИК!A:N,8,FALSE())</f>
        <v>#N/A</v>
      </c>
      <c r="N50" s="152" t="e">
        <f>VLOOKUP(B50,ИСХОДНИК!A:N,9,FALSE())</f>
        <v>#N/A</v>
      </c>
      <c r="O50" s="24" t="e">
        <f>VLOOKUP(B50,ИСХОДНИК!A:N,10,FALSE())</f>
        <v>#N/A</v>
      </c>
      <c r="P50" s="24" t="e">
        <f>VLOOKUP(B50,ИСХОДНИК!A:N,11,FALSE())</f>
        <v>#N/A</v>
      </c>
    </row>
    <row r="51" spans="2:16" ht="18">
      <c r="B51" s="23" t="s">
        <v>329</v>
      </c>
      <c r="C51" s="149" t="e">
        <f>VLOOKUP(B51,ИСХОДНИК!A:N,3,FALSE())</f>
        <v>#N/A</v>
      </c>
      <c r="D51" s="28" t="e">
        <f>VLOOKUP(Динамический!B51,ИСХОДНИК!A:N,13,FALSE())</f>
        <v>#N/A</v>
      </c>
      <c r="E51" s="28" t="e">
        <f>VLOOKUP(Динамический!B51,ИСХОДНИК!A:N,14,FALSE())</f>
        <v>#N/A</v>
      </c>
      <c r="F51" s="148">
        <v>1</v>
      </c>
      <c r="G51" s="149" t="e">
        <f>VLOOKUP(B51,ИСХОДНИК!A:P,15,FALSE())</f>
        <v>#N/A</v>
      </c>
      <c r="H51" s="150" t="e">
        <f t="shared" si="3"/>
        <v>#N/A</v>
      </c>
      <c r="I51" s="150" t="e">
        <f t="shared" si="4"/>
        <v>#N/A</v>
      </c>
      <c r="J51" s="151" t="e">
        <f t="shared" si="5"/>
        <v>#N/A</v>
      </c>
      <c r="K51" s="29" t="e">
        <f>IF(VLOOKUP(B51,ИСХОДНИК!A:R,18,FALSE())=1,ИСХОДНИК!$T$2,IF(VLOOKUP(B51,ИСХОДНИК!A:R,18,FALSE())=2,ИСХОДНИК!$T$4,IF(VLOOKUP(B51,ИСХОДНИК!A:R,18,FALSE())=3,ИСХОДНИК!$T$5)))</f>
        <v>#N/A</v>
      </c>
      <c r="L51" s="152" t="e">
        <f>VLOOKUP(B51,ИСХОДНИК!A:N,7,FALSE())</f>
        <v>#N/A</v>
      </c>
      <c r="M51" s="152" t="e">
        <f>VLOOKUP(B51,ИСХОДНИК!A:N,8,FALSE())</f>
        <v>#N/A</v>
      </c>
      <c r="N51" s="152" t="e">
        <f>VLOOKUP(B51,ИСХОДНИК!A:N,9,FALSE())</f>
        <v>#N/A</v>
      </c>
      <c r="O51" s="24" t="e">
        <f>VLOOKUP(B51,ИСХОДНИК!A:N,10,FALSE())</f>
        <v>#N/A</v>
      </c>
      <c r="P51" s="24" t="e">
        <f>VLOOKUP(B51,ИСХОДНИК!A:N,11,FALSE())</f>
        <v>#N/A</v>
      </c>
    </row>
    <row r="52" spans="2:16" ht="18">
      <c r="B52" s="23" t="s">
        <v>329</v>
      </c>
      <c r="C52" s="149" t="e">
        <f>VLOOKUP(B52,ИСХОДНИК!A:N,3,FALSE())</f>
        <v>#N/A</v>
      </c>
      <c r="D52" s="28" t="e">
        <f>VLOOKUP(Динамический!B52,ИСХОДНИК!A:N,13,FALSE())</f>
        <v>#N/A</v>
      </c>
      <c r="E52" s="28" t="e">
        <f>VLOOKUP(Динамический!B52,ИСХОДНИК!A:N,14,FALSE())</f>
        <v>#N/A</v>
      </c>
      <c r="F52" s="148">
        <v>1</v>
      </c>
      <c r="G52" s="149" t="e">
        <f>VLOOKUP(B52,ИСХОДНИК!A:P,15,FALSE())</f>
        <v>#N/A</v>
      </c>
      <c r="H52" s="150" t="e">
        <f t="shared" si="3"/>
        <v>#N/A</v>
      </c>
      <c r="I52" s="150" t="e">
        <f t="shared" si="4"/>
        <v>#N/A</v>
      </c>
      <c r="J52" s="151" t="e">
        <f t="shared" si="5"/>
        <v>#N/A</v>
      </c>
      <c r="K52" s="29" t="e">
        <f>IF(VLOOKUP(B52,ИСХОДНИК!A:R,18,FALSE())=1,ИСХОДНИК!$T$2,IF(VLOOKUP(B52,ИСХОДНИК!A:R,18,FALSE())=2,ИСХОДНИК!$T$4,IF(VLOOKUP(B52,ИСХОДНИК!A:R,18,FALSE())=3,ИСХОДНИК!$T$5)))</f>
        <v>#N/A</v>
      </c>
      <c r="L52" s="152" t="e">
        <f>VLOOKUP(B52,ИСХОДНИК!A:N,7,FALSE())</f>
        <v>#N/A</v>
      </c>
      <c r="M52" s="152" t="e">
        <f>VLOOKUP(B52,ИСХОДНИК!A:N,8,FALSE())</f>
        <v>#N/A</v>
      </c>
      <c r="N52" s="152" t="e">
        <f>VLOOKUP(B52,ИСХОДНИК!A:N,9,FALSE())</f>
        <v>#N/A</v>
      </c>
      <c r="O52" s="24" t="e">
        <f>VLOOKUP(B52,ИСХОДНИК!A:N,10,FALSE())</f>
        <v>#N/A</v>
      </c>
      <c r="P52" s="24" t="e">
        <f>VLOOKUP(B52,ИСХОДНИК!A:N,11,FALSE())</f>
        <v>#N/A</v>
      </c>
    </row>
    <row r="53" spans="2:16" ht="18">
      <c r="B53" s="23" t="s">
        <v>329</v>
      </c>
      <c r="C53" s="149" t="e">
        <f>VLOOKUP(B53,ИСХОДНИК!A:N,3,FALSE())</f>
        <v>#N/A</v>
      </c>
      <c r="D53" s="28" t="e">
        <f>VLOOKUP(Динамический!B53,ИСХОДНИК!A:N,13,FALSE())</f>
        <v>#N/A</v>
      </c>
      <c r="E53" s="28" t="e">
        <f>VLOOKUP(Динамический!B53,ИСХОДНИК!A:N,14,FALSE())</f>
        <v>#N/A</v>
      </c>
      <c r="F53" s="148">
        <v>1</v>
      </c>
      <c r="G53" s="149" t="e">
        <f>VLOOKUP(B53,ИСХОДНИК!A:P,15,FALSE())</f>
        <v>#N/A</v>
      </c>
      <c r="H53" s="150" t="e">
        <f t="shared" si="3"/>
        <v>#N/A</v>
      </c>
      <c r="I53" s="150" t="e">
        <f t="shared" si="4"/>
        <v>#N/A</v>
      </c>
      <c r="J53" s="151" t="e">
        <f t="shared" si="5"/>
        <v>#N/A</v>
      </c>
      <c r="K53" s="29" t="e">
        <f>IF(VLOOKUP(B53,ИСХОДНИК!A:R,18,FALSE())=1,ИСХОДНИК!$T$2,IF(VLOOKUP(B53,ИСХОДНИК!A:R,18,FALSE())=2,ИСХОДНИК!$T$4,IF(VLOOKUP(B53,ИСХОДНИК!A:R,18,FALSE())=3,ИСХОДНИК!$T$5)))</f>
        <v>#N/A</v>
      </c>
      <c r="L53" s="152" t="e">
        <f>VLOOKUP(B53,ИСХОДНИК!A:N,7,FALSE())</f>
        <v>#N/A</v>
      </c>
      <c r="M53" s="152" t="e">
        <f>VLOOKUP(B53,ИСХОДНИК!A:N,8,FALSE())</f>
        <v>#N/A</v>
      </c>
      <c r="N53" s="152" t="e">
        <f>VLOOKUP(B53,ИСХОДНИК!A:N,9,FALSE())</f>
        <v>#N/A</v>
      </c>
      <c r="O53" s="24" t="e">
        <f>VLOOKUP(B53,ИСХОДНИК!A:N,10,FALSE())</f>
        <v>#N/A</v>
      </c>
      <c r="P53" s="24" t="e">
        <f>VLOOKUP(B53,ИСХОДНИК!A:N,11,FALSE())</f>
        <v>#N/A</v>
      </c>
    </row>
    <row r="54" spans="2:16" ht="18">
      <c r="B54" s="23" t="s">
        <v>329</v>
      </c>
      <c r="C54" s="149" t="e">
        <f>VLOOKUP(B54,ИСХОДНИК!A:N,3,FALSE())</f>
        <v>#N/A</v>
      </c>
      <c r="D54" s="28" t="e">
        <f>VLOOKUP(Динамический!B54,ИСХОДНИК!A:N,13,FALSE())</f>
        <v>#N/A</v>
      </c>
      <c r="E54" s="28" t="e">
        <f>VLOOKUP(Динамический!B54,ИСХОДНИК!A:N,14,FALSE())</f>
        <v>#N/A</v>
      </c>
      <c r="F54" s="148">
        <v>1</v>
      </c>
      <c r="G54" s="149" t="e">
        <f>VLOOKUP(B54,ИСХОДНИК!A:P,15,FALSE())</f>
        <v>#N/A</v>
      </c>
      <c r="H54" s="150" t="e">
        <f t="shared" si="3"/>
        <v>#N/A</v>
      </c>
      <c r="I54" s="150" t="e">
        <f t="shared" si="4"/>
        <v>#N/A</v>
      </c>
      <c r="J54" s="151" t="e">
        <f t="shared" si="5"/>
        <v>#N/A</v>
      </c>
      <c r="K54" s="29" t="e">
        <f>IF(VLOOKUP(B54,ИСХОДНИК!A:R,18,FALSE())=1,ИСХОДНИК!$T$2,IF(VLOOKUP(B54,ИСХОДНИК!A:R,18,FALSE())=2,ИСХОДНИК!$T$4,IF(VLOOKUP(B54,ИСХОДНИК!A:R,18,FALSE())=3,ИСХОДНИК!$T$5)))</f>
        <v>#N/A</v>
      </c>
      <c r="L54" s="152" t="e">
        <f>VLOOKUP(B54,ИСХОДНИК!A:N,7,FALSE())</f>
        <v>#N/A</v>
      </c>
      <c r="M54" s="152" t="e">
        <f>VLOOKUP(B54,ИСХОДНИК!A:N,8,FALSE())</f>
        <v>#N/A</v>
      </c>
      <c r="N54" s="152" t="e">
        <f>VLOOKUP(B54,ИСХОДНИК!A:N,9,FALSE())</f>
        <v>#N/A</v>
      </c>
      <c r="O54" s="24" t="e">
        <f>VLOOKUP(B54,ИСХОДНИК!A:N,10,FALSE())</f>
        <v>#N/A</v>
      </c>
      <c r="P54" s="24" t="e">
        <f>VLOOKUP(B54,ИСХОДНИК!A:N,11,FALSE())</f>
        <v>#N/A</v>
      </c>
    </row>
    <row r="55" spans="2:16" ht="18">
      <c r="B55" s="23" t="s">
        <v>329</v>
      </c>
      <c r="C55" s="149" t="e">
        <f>VLOOKUP(B55,ИСХОДНИК!A:N,3,FALSE())</f>
        <v>#N/A</v>
      </c>
      <c r="D55" s="28" t="e">
        <f>VLOOKUP(Динамический!B55,ИСХОДНИК!A:N,13,FALSE())</f>
        <v>#N/A</v>
      </c>
      <c r="E55" s="28" t="e">
        <f>VLOOKUP(Динамический!B55,ИСХОДНИК!A:N,14,FALSE())</f>
        <v>#N/A</v>
      </c>
      <c r="F55" s="148">
        <v>1</v>
      </c>
      <c r="G55" s="149" t="e">
        <f>VLOOKUP(B55,ИСХОДНИК!A:P,15,FALSE())</f>
        <v>#N/A</v>
      </c>
      <c r="H55" s="150" t="e">
        <f t="shared" si="3"/>
        <v>#N/A</v>
      </c>
      <c r="I55" s="150" t="e">
        <f t="shared" si="4"/>
        <v>#N/A</v>
      </c>
      <c r="J55" s="151" t="e">
        <f t="shared" si="5"/>
        <v>#N/A</v>
      </c>
      <c r="K55" s="29" t="e">
        <f>IF(VLOOKUP(B55,ИСХОДНИК!A:R,18,FALSE())=1,ИСХОДНИК!$T$2,IF(VLOOKUP(B55,ИСХОДНИК!A:R,18,FALSE())=2,ИСХОДНИК!$T$4,IF(VLOOKUP(B55,ИСХОДНИК!A:R,18,FALSE())=3,ИСХОДНИК!$T$5)))</f>
        <v>#N/A</v>
      </c>
      <c r="L55" s="152" t="e">
        <f>VLOOKUP(B55,ИСХОДНИК!A:N,7,FALSE())</f>
        <v>#N/A</v>
      </c>
      <c r="M55" s="152" t="e">
        <f>VLOOKUP(B55,ИСХОДНИК!A:N,8,FALSE())</f>
        <v>#N/A</v>
      </c>
      <c r="N55" s="152" t="e">
        <f>VLOOKUP(B55,ИСХОДНИК!A:N,9,FALSE())</f>
        <v>#N/A</v>
      </c>
      <c r="O55" s="24" t="e">
        <f>VLOOKUP(B55,ИСХОДНИК!A:N,10,FALSE())</f>
        <v>#N/A</v>
      </c>
      <c r="P55" s="24" t="e">
        <f>VLOOKUP(B55,ИСХОДНИК!A:N,11,FALSE())</f>
        <v>#N/A</v>
      </c>
    </row>
    <row r="56" spans="2:16" ht="18">
      <c r="B56" s="23" t="s">
        <v>329</v>
      </c>
      <c r="C56" s="149" t="e">
        <f>VLOOKUP(B56,ИСХОДНИК!A:N,3,FALSE())</f>
        <v>#N/A</v>
      </c>
      <c r="D56" s="28" t="e">
        <f>VLOOKUP(Динамический!B56,ИСХОДНИК!A:N,13,FALSE())</f>
        <v>#N/A</v>
      </c>
      <c r="E56" s="28" t="e">
        <f>VLOOKUP(Динамический!B56,ИСХОДНИК!A:N,14,FALSE())</f>
        <v>#N/A</v>
      </c>
      <c r="F56" s="148">
        <v>1</v>
      </c>
      <c r="G56" s="149" t="e">
        <f>VLOOKUP(B56,ИСХОДНИК!A:P,15,FALSE())</f>
        <v>#N/A</v>
      </c>
      <c r="H56" s="150" t="e">
        <f t="shared" si="3"/>
        <v>#N/A</v>
      </c>
      <c r="I56" s="150" t="e">
        <f t="shared" si="4"/>
        <v>#N/A</v>
      </c>
      <c r="J56" s="151" t="e">
        <f t="shared" si="5"/>
        <v>#N/A</v>
      </c>
      <c r="K56" s="29" t="e">
        <f>IF(VLOOKUP(B56,ИСХОДНИК!A:R,18,FALSE())=1,ИСХОДНИК!$T$2,IF(VLOOKUP(B56,ИСХОДНИК!A:R,18,FALSE())=2,ИСХОДНИК!$T$4,IF(VLOOKUP(B56,ИСХОДНИК!A:R,18,FALSE())=3,ИСХОДНИК!$T$5)))</f>
        <v>#N/A</v>
      </c>
      <c r="L56" s="152" t="e">
        <f>VLOOKUP(B56,ИСХОДНИК!A:N,7,FALSE())</f>
        <v>#N/A</v>
      </c>
      <c r="M56" s="152" t="e">
        <f>VLOOKUP(B56,ИСХОДНИК!A:N,8,FALSE())</f>
        <v>#N/A</v>
      </c>
      <c r="N56" s="152" t="e">
        <f>VLOOKUP(B56,ИСХОДНИК!A:N,9,FALSE())</f>
        <v>#N/A</v>
      </c>
      <c r="O56" s="24" t="e">
        <f>VLOOKUP(B56,ИСХОДНИК!A:N,10,FALSE())</f>
        <v>#N/A</v>
      </c>
      <c r="P56" s="24" t="e">
        <f>VLOOKUP(B56,ИСХОДНИК!A:N,11,FALSE())</f>
        <v>#N/A</v>
      </c>
    </row>
    <row r="57" spans="2:16" ht="18">
      <c r="B57" s="23" t="s">
        <v>329</v>
      </c>
      <c r="C57" s="149" t="e">
        <f>VLOOKUP(B57,ИСХОДНИК!A:N,3,FALSE())</f>
        <v>#N/A</v>
      </c>
      <c r="D57" s="28" t="e">
        <f>VLOOKUP(Динамический!B57,ИСХОДНИК!A:N,13,FALSE())</f>
        <v>#N/A</v>
      </c>
      <c r="E57" s="28" t="e">
        <f>VLOOKUP(Динамический!B57,ИСХОДНИК!A:N,14,FALSE())</f>
        <v>#N/A</v>
      </c>
      <c r="F57" s="148">
        <v>1</v>
      </c>
      <c r="G57" s="149" t="e">
        <f>VLOOKUP(B57,ИСХОДНИК!A:P,15,FALSE())</f>
        <v>#N/A</v>
      </c>
      <c r="H57" s="150" t="e">
        <f t="shared" si="3"/>
        <v>#N/A</v>
      </c>
      <c r="I57" s="150" t="e">
        <f t="shared" si="4"/>
        <v>#N/A</v>
      </c>
      <c r="J57" s="151" t="e">
        <f t="shared" si="5"/>
        <v>#N/A</v>
      </c>
      <c r="K57" s="29" t="e">
        <f>IF(VLOOKUP(B57,ИСХОДНИК!A:R,18,FALSE())=1,ИСХОДНИК!$T$2,IF(VLOOKUP(B57,ИСХОДНИК!A:R,18,FALSE())=2,ИСХОДНИК!$T$4,IF(VLOOKUP(B57,ИСХОДНИК!A:R,18,FALSE())=3,ИСХОДНИК!$T$5)))</f>
        <v>#N/A</v>
      </c>
      <c r="L57" s="152" t="e">
        <f>VLOOKUP(B57,ИСХОДНИК!A:N,7,FALSE())</f>
        <v>#N/A</v>
      </c>
      <c r="M57" s="152" t="e">
        <f>VLOOKUP(B57,ИСХОДНИК!A:N,8,FALSE())</f>
        <v>#N/A</v>
      </c>
      <c r="N57" s="152" t="e">
        <f>VLOOKUP(B57,ИСХОДНИК!A:N,9,FALSE())</f>
        <v>#N/A</v>
      </c>
      <c r="O57" s="24" t="e">
        <f>VLOOKUP(B57,ИСХОДНИК!A:N,10,FALSE())</f>
        <v>#N/A</v>
      </c>
      <c r="P57" s="24" t="e">
        <f>VLOOKUP(B57,ИСХОДНИК!A:N,11,FALSE())</f>
        <v>#N/A</v>
      </c>
    </row>
    <row r="58" spans="2:16" ht="18">
      <c r="B58" s="23" t="s">
        <v>329</v>
      </c>
      <c r="C58" s="149" t="e">
        <f>VLOOKUP(B58,ИСХОДНИК!A:N,3,FALSE())</f>
        <v>#N/A</v>
      </c>
      <c r="D58" s="28" t="e">
        <f>VLOOKUP(Динамический!B58,ИСХОДНИК!A:N,13,FALSE())</f>
        <v>#N/A</v>
      </c>
      <c r="E58" s="28" t="e">
        <f>VLOOKUP(Динамический!B58,ИСХОДНИК!A:N,14,FALSE())</f>
        <v>#N/A</v>
      </c>
      <c r="F58" s="148">
        <v>1</v>
      </c>
      <c r="G58" s="149" t="e">
        <f>VLOOKUP(B58,ИСХОДНИК!A:P,15,FALSE())</f>
        <v>#N/A</v>
      </c>
      <c r="H58" s="150" t="e">
        <f t="shared" si="3"/>
        <v>#N/A</v>
      </c>
      <c r="I58" s="150" t="e">
        <f t="shared" si="4"/>
        <v>#N/A</v>
      </c>
      <c r="J58" s="151" t="e">
        <f t="shared" si="5"/>
        <v>#N/A</v>
      </c>
      <c r="K58" s="29" t="e">
        <f>IF(VLOOKUP(B58,ИСХОДНИК!A:R,18,FALSE())=1,ИСХОДНИК!$T$2,IF(VLOOKUP(B58,ИСХОДНИК!A:R,18,FALSE())=2,ИСХОДНИК!$T$4,IF(VLOOKUP(B58,ИСХОДНИК!A:R,18,FALSE())=3,ИСХОДНИК!$T$5)))</f>
        <v>#N/A</v>
      </c>
      <c r="L58" s="152" t="e">
        <f>VLOOKUP(B58,ИСХОДНИК!A:N,7,FALSE())</f>
        <v>#N/A</v>
      </c>
      <c r="M58" s="152" t="e">
        <f>VLOOKUP(B58,ИСХОДНИК!A:N,8,FALSE())</f>
        <v>#N/A</v>
      </c>
      <c r="N58" s="152" t="e">
        <f>VLOOKUP(B58,ИСХОДНИК!A:N,9,FALSE())</f>
        <v>#N/A</v>
      </c>
      <c r="O58" s="24" t="e">
        <f>VLOOKUP(B58,ИСХОДНИК!A:N,10,FALSE())</f>
        <v>#N/A</v>
      </c>
      <c r="P58" s="24" t="e">
        <f>VLOOKUP(B58,ИСХОДНИК!A:N,11,FALSE())</f>
        <v>#N/A</v>
      </c>
    </row>
    <row r="59" spans="2:16" ht="18">
      <c r="B59" s="23" t="s">
        <v>329</v>
      </c>
      <c r="C59" s="149" t="e">
        <f>VLOOKUP(B59,ИСХОДНИК!A:N,3,FALSE())</f>
        <v>#N/A</v>
      </c>
      <c r="D59" s="28" t="e">
        <f>VLOOKUP(Динамический!B59,ИСХОДНИК!A:N,13,FALSE())</f>
        <v>#N/A</v>
      </c>
      <c r="E59" s="28" t="e">
        <f>VLOOKUP(Динамический!B59,ИСХОДНИК!A:N,14,FALSE())</f>
        <v>#N/A</v>
      </c>
      <c r="F59" s="148">
        <v>1</v>
      </c>
      <c r="G59" s="149" t="e">
        <f>VLOOKUP(B59,ИСХОДНИК!A:P,15,FALSE())</f>
        <v>#N/A</v>
      </c>
      <c r="H59" s="150" t="e">
        <f t="shared" si="3"/>
        <v>#N/A</v>
      </c>
      <c r="I59" s="150" t="e">
        <f t="shared" si="4"/>
        <v>#N/A</v>
      </c>
      <c r="J59" s="151" t="e">
        <f t="shared" si="5"/>
        <v>#N/A</v>
      </c>
      <c r="K59" s="29" t="e">
        <f>IF(VLOOKUP(B59,ИСХОДНИК!A:R,18,FALSE())=1,ИСХОДНИК!$T$2,IF(VLOOKUP(B59,ИСХОДНИК!A:R,18,FALSE())=2,ИСХОДНИК!$T$4,IF(VLOOKUP(B59,ИСХОДНИК!A:R,18,FALSE())=3,ИСХОДНИК!$T$5)))</f>
        <v>#N/A</v>
      </c>
      <c r="L59" s="152" t="e">
        <f>VLOOKUP(B59,ИСХОДНИК!A:N,7,FALSE())</f>
        <v>#N/A</v>
      </c>
      <c r="M59" s="152" t="e">
        <f>VLOOKUP(B59,ИСХОДНИК!A:N,8,FALSE())</f>
        <v>#N/A</v>
      </c>
      <c r="N59" s="152" t="e">
        <f>VLOOKUP(B59,ИСХОДНИК!A:N,9,FALSE())</f>
        <v>#N/A</v>
      </c>
      <c r="O59" s="24" t="e">
        <f>VLOOKUP(B59,ИСХОДНИК!A:N,10,FALSE())</f>
        <v>#N/A</v>
      </c>
      <c r="P59" s="24" t="e">
        <f>VLOOKUP(B59,ИСХОДНИК!A:N,11,FALSE())</f>
        <v>#N/A</v>
      </c>
    </row>
    <row r="60" spans="2:16" ht="18">
      <c r="B60" s="23" t="s">
        <v>329</v>
      </c>
      <c r="C60" s="149" t="e">
        <f>VLOOKUP(B60,ИСХОДНИК!A:N,3,FALSE())</f>
        <v>#N/A</v>
      </c>
      <c r="D60" s="28" t="e">
        <f>VLOOKUP(Динамический!B60,ИСХОДНИК!A:N,13,FALSE())</f>
        <v>#N/A</v>
      </c>
      <c r="E60" s="28" t="e">
        <f>VLOOKUP(Динамический!B60,ИСХОДНИК!A:N,14,FALSE())</f>
        <v>#N/A</v>
      </c>
      <c r="F60" s="148">
        <v>1</v>
      </c>
      <c r="G60" s="149" t="e">
        <f>VLOOKUP(B60,ИСХОДНИК!A:P,15,FALSE())</f>
        <v>#N/A</v>
      </c>
      <c r="H60" s="150" t="e">
        <f t="shared" si="3"/>
        <v>#N/A</v>
      </c>
      <c r="I60" s="150" t="e">
        <f t="shared" si="4"/>
        <v>#N/A</v>
      </c>
      <c r="J60" s="151" t="e">
        <f t="shared" si="5"/>
        <v>#N/A</v>
      </c>
      <c r="K60" s="29" t="e">
        <f>IF(VLOOKUP(B60,ИСХОДНИК!A:R,18,FALSE())=1,ИСХОДНИК!$T$2,IF(VLOOKUP(B60,ИСХОДНИК!A:R,18,FALSE())=2,ИСХОДНИК!$T$4,IF(VLOOKUP(B60,ИСХОДНИК!A:R,18,FALSE())=3,ИСХОДНИК!$T$5)))</f>
        <v>#N/A</v>
      </c>
      <c r="L60" s="152" t="e">
        <f>VLOOKUP(B60,ИСХОДНИК!A:N,7,FALSE())</f>
        <v>#N/A</v>
      </c>
      <c r="M60" s="152" t="e">
        <f>VLOOKUP(B60,ИСХОДНИК!A:N,8,FALSE())</f>
        <v>#N/A</v>
      </c>
      <c r="N60" s="152" t="e">
        <f>VLOOKUP(B60,ИСХОДНИК!A:N,9,FALSE())</f>
        <v>#N/A</v>
      </c>
      <c r="O60" s="24" t="e">
        <f>VLOOKUP(B60,ИСХОДНИК!A:N,10,FALSE())</f>
        <v>#N/A</v>
      </c>
      <c r="P60" s="24" t="e">
        <f>VLOOKUP(B60,ИСХОДНИК!A:N,11,FALSE())</f>
        <v>#N/A</v>
      </c>
    </row>
    <row r="61" spans="2:16" ht="18">
      <c r="B61" s="23" t="s">
        <v>329</v>
      </c>
      <c r="C61" s="149" t="e">
        <f>VLOOKUP(B61,ИСХОДНИК!A:N,3,FALSE())</f>
        <v>#N/A</v>
      </c>
      <c r="D61" s="28" t="e">
        <f>VLOOKUP(Динамический!B61,ИСХОДНИК!A:N,13,FALSE())</f>
        <v>#N/A</v>
      </c>
      <c r="E61" s="28" t="e">
        <f>VLOOKUP(Динамический!B61,ИСХОДНИК!A:N,14,FALSE())</f>
        <v>#N/A</v>
      </c>
      <c r="F61" s="148">
        <v>1</v>
      </c>
      <c r="G61" s="149" t="e">
        <f>VLOOKUP(B61,ИСХОДНИК!A:P,15,FALSE())</f>
        <v>#N/A</v>
      </c>
      <c r="H61" s="150" t="e">
        <f t="shared" si="3"/>
        <v>#N/A</v>
      </c>
      <c r="I61" s="150" t="e">
        <f t="shared" si="4"/>
        <v>#N/A</v>
      </c>
      <c r="J61" s="151" t="e">
        <f t="shared" si="5"/>
        <v>#N/A</v>
      </c>
      <c r="K61" s="29" t="e">
        <f>IF(VLOOKUP(B61,ИСХОДНИК!A:R,18,FALSE())=1,ИСХОДНИК!$T$2,IF(VLOOKUP(B61,ИСХОДНИК!A:R,18,FALSE())=2,ИСХОДНИК!$T$4,IF(VLOOKUP(B61,ИСХОДНИК!A:R,18,FALSE())=3,ИСХОДНИК!$T$5)))</f>
        <v>#N/A</v>
      </c>
      <c r="L61" s="152" t="e">
        <f>VLOOKUP(B61,ИСХОДНИК!A:N,7,FALSE())</f>
        <v>#N/A</v>
      </c>
      <c r="M61" s="152" t="e">
        <f>VLOOKUP(B61,ИСХОДНИК!A:N,8,FALSE())</f>
        <v>#N/A</v>
      </c>
      <c r="N61" s="152" t="e">
        <f>VLOOKUP(B61,ИСХОДНИК!A:N,9,FALSE())</f>
        <v>#N/A</v>
      </c>
      <c r="O61" s="24" t="e">
        <f>VLOOKUP(B61,ИСХОДНИК!A:N,10,FALSE())</f>
        <v>#N/A</v>
      </c>
      <c r="P61" s="24" t="e">
        <f>VLOOKUP(B61,ИСХОДНИК!A:N,11,FALSE())</f>
        <v>#N/A</v>
      </c>
    </row>
    <row r="62" spans="2:16" ht="18">
      <c r="B62" s="23" t="s">
        <v>329</v>
      </c>
      <c r="C62" s="149" t="e">
        <f>VLOOKUP(B62,ИСХОДНИК!A:N,3,FALSE())</f>
        <v>#N/A</v>
      </c>
      <c r="D62" s="28" t="e">
        <f>VLOOKUP(Динамический!B62,ИСХОДНИК!A:N,13,FALSE())</f>
        <v>#N/A</v>
      </c>
      <c r="E62" s="28" t="e">
        <f>VLOOKUP(Динамический!B62,ИСХОДНИК!A:N,14,FALSE())</f>
        <v>#N/A</v>
      </c>
      <c r="F62" s="148">
        <v>1</v>
      </c>
      <c r="G62" s="149" t="e">
        <f>VLOOKUP(B62,ИСХОДНИК!A:P,15,FALSE())</f>
        <v>#N/A</v>
      </c>
      <c r="H62" s="150" t="e">
        <f t="shared" si="3"/>
        <v>#N/A</v>
      </c>
      <c r="I62" s="150" t="e">
        <f t="shared" si="4"/>
        <v>#N/A</v>
      </c>
      <c r="J62" s="151" t="e">
        <f t="shared" si="5"/>
        <v>#N/A</v>
      </c>
      <c r="K62" s="29" t="e">
        <f>IF(VLOOKUP(B62,ИСХОДНИК!A:R,18,FALSE())=1,ИСХОДНИК!$T$2,IF(VLOOKUP(B62,ИСХОДНИК!A:R,18,FALSE())=2,ИСХОДНИК!$T$4,IF(VLOOKUP(B62,ИСХОДНИК!A:R,18,FALSE())=3,ИСХОДНИК!$T$5)))</f>
        <v>#N/A</v>
      </c>
      <c r="L62" s="152" t="e">
        <f>VLOOKUP(B62,ИСХОДНИК!A:N,7,FALSE())</f>
        <v>#N/A</v>
      </c>
      <c r="M62" s="152" t="e">
        <f>VLOOKUP(B62,ИСХОДНИК!A:N,8,FALSE())</f>
        <v>#N/A</v>
      </c>
      <c r="N62" s="152" t="e">
        <f>VLOOKUP(B62,ИСХОДНИК!A:N,9,FALSE())</f>
        <v>#N/A</v>
      </c>
      <c r="O62" s="24" t="e">
        <f>VLOOKUP(B62,ИСХОДНИК!A:N,10,FALSE())</f>
        <v>#N/A</v>
      </c>
      <c r="P62" s="24" t="e">
        <f>VLOOKUP(B62,ИСХОДНИК!A:N,11,FALSE())</f>
        <v>#N/A</v>
      </c>
    </row>
    <row r="63" spans="2:16" ht="18">
      <c r="B63" s="23" t="s">
        <v>329</v>
      </c>
      <c r="C63" s="149" t="e">
        <f>VLOOKUP(B63,ИСХОДНИК!A:N,3,FALSE())</f>
        <v>#N/A</v>
      </c>
      <c r="D63" s="28" t="e">
        <f>VLOOKUP(Динамический!B63,ИСХОДНИК!A:N,13,FALSE())</f>
        <v>#N/A</v>
      </c>
      <c r="E63" s="28" t="e">
        <f>VLOOKUP(Динамический!B63,ИСХОДНИК!A:N,14,FALSE())</f>
        <v>#N/A</v>
      </c>
      <c r="F63" s="148">
        <v>1</v>
      </c>
      <c r="G63" s="149" t="e">
        <f>VLOOKUP(B63,ИСХОДНИК!A:P,15,FALSE())</f>
        <v>#N/A</v>
      </c>
      <c r="H63" s="150" t="e">
        <f t="shared" si="3"/>
        <v>#N/A</v>
      </c>
      <c r="I63" s="150" t="e">
        <f t="shared" si="4"/>
        <v>#N/A</v>
      </c>
      <c r="J63" s="151" t="e">
        <f t="shared" si="5"/>
        <v>#N/A</v>
      </c>
      <c r="K63" s="29" t="e">
        <f>IF(VLOOKUP(B63,ИСХОДНИК!A:R,18,FALSE())=1,ИСХОДНИК!$T$2,IF(VLOOKUP(B63,ИСХОДНИК!A:R,18,FALSE())=2,ИСХОДНИК!$T$4,IF(VLOOKUP(B63,ИСХОДНИК!A:R,18,FALSE())=3,ИСХОДНИК!$T$5)))</f>
        <v>#N/A</v>
      </c>
      <c r="L63" s="152" t="e">
        <f>VLOOKUP(B63,ИСХОДНИК!A:N,7,FALSE())</f>
        <v>#N/A</v>
      </c>
      <c r="M63" s="152" t="e">
        <f>VLOOKUP(B63,ИСХОДНИК!A:N,8,FALSE())</f>
        <v>#N/A</v>
      </c>
      <c r="N63" s="152" t="e">
        <f>VLOOKUP(B63,ИСХОДНИК!A:N,9,FALSE())</f>
        <v>#N/A</v>
      </c>
      <c r="O63" s="24" t="e">
        <f>VLOOKUP(B63,ИСХОДНИК!A:N,10,FALSE())</f>
        <v>#N/A</v>
      </c>
      <c r="P63" s="24" t="e">
        <f>VLOOKUP(B63,ИСХОДНИК!A:N,11,FALSE())</f>
        <v>#N/A</v>
      </c>
    </row>
  </sheetData>
  <mergeCells count="11">
    <mergeCell ref="G5:J5"/>
    <mergeCell ref="M5:P5"/>
    <mergeCell ref="G6:J6"/>
    <mergeCell ref="M6:P6"/>
    <mergeCell ref="B8:E8"/>
    <mergeCell ref="M8:P8"/>
    <mergeCell ref="C2:E2"/>
    <mergeCell ref="F2:J2"/>
    <mergeCell ref="L2:P2"/>
    <mergeCell ref="B3:E3"/>
    <mergeCell ref="G4:J4"/>
  </mergeCells>
  <conditionalFormatting sqref="C11:C12">
    <cfRule type="containsErrors" dxfId="2" priority="2">
      <formula>ISERROR(C11)</formula>
    </cfRule>
  </conditionalFormatting>
  <conditionalFormatting sqref="C11:P63">
    <cfRule type="containsErrors" dxfId="1" priority="3">
      <formula>ISERROR(C11)</formula>
    </cfRule>
  </conditionalFormatting>
  <conditionalFormatting sqref="R11">
    <cfRule type="containsErrors" dxfId="0" priority="4">
      <formula>ISERROR(R11)</formula>
    </cfRule>
  </conditionalFormatting>
  <hyperlinks>
    <hyperlink ref="M4" r:id="rId1" xr:uid="{00000000-0004-0000-0C00-000000000000}"/>
    <hyperlink ref="M6" r:id="rId2" xr:uid="{00000000-0004-0000-0C00-000001000000}"/>
    <hyperlink ref="B8" r:id="rId3" xr:uid="{00000000-0004-0000-0C00-000002000000}"/>
    <hyperlink ref="M8" r:id="rId4" xr:uid="{00000000-0004-0000-0C00-000003000000}"/>
    <hyperlink ref="B8:E8" r:id="rId5" display="Актуальная информацию по наличию и срокам доступна в электронном магазине RIDAN.RU " xr:uid="{B48A696F-C4AF-4097-B112-8B10267381A2}"/>
  </hyperlinks>
  <pageMargins left="0.7" right="0.7" top="0.75" bottom="0.75" header="0.511811023622047" footer="0.511811023622047"/>
  <pageSetup paperSize="9" orientation="portrait" horizontalDpi="300" verticalDpi="300"/>
  <legacy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D55D2-D925-431E-B3F0-982872E49BA4}">
  <dimension ref="A1:P12"/>
  <sheetViews>
    <sheetView showGridLines="0" zoomScale="140" zoomScaleNormal="140" workbookViewId="0">
      <selection activeCell="C15" sqref="C15"/>
    </sheetView>
  </sheetViews>
  <sheetFormatPr defaultColWidth="9.28515625" defaultRowHeight="12.75"/>
  <cols>
    <col min="1" max="1" width="2.28515625" customWidth="1"/>
    <col min="2" max="2" width="16.28515625" style="1" customWidth="1"/>
    <col min="3" max="3" width="15.5703125" customWidth="1"/>
    <col min="4" max="4" width="13.28515625" hidden="1" customWidth="1"/>
    <col min="5" max="5" width="29.28515625" bestFit="1" customWidth="1"/>
    <col min="6" max="6" width="9.28515625" customWidth="1"/>
    <col min="7" max="7" width="19.5703125" customWidth="1"/>
    <col min="8" max="8" width="11.28515625" customWidth="1"/>
    <col min="9" max="9" width="16.140625" customWidth="1"/>
    <col min="10" max="10" width="16.85546875" bestFit="1" customWidth="1"/>
    <col min="11" max="11" width="10.42578125" customWidth="1"/>
    <col min="12" max="12" width="11.28515625" customWidth="1"/>
    <col min="13" max="13" width="6.7109375" customWidth="1"/>
  </cols>
  <sheetData>
    <row r="1" spans="1:16" ht="11.25" customHeight="1"/>
    <row r="2" spans="1:16" ht="18" customHeight="1">
      <c r="B2" s="3" t="s">
        <v>1089</v>
      </c>
      <c r="C2" s="4"/>
      <c r="D2" s="4"/>
      <c r="E2" s="4"/>
      <c r="F2" s="4"/>
      <c r="G2" s="4"/>
      <c r="H2" s="4"/>
      <c r="I2" s="4"/>
      <c r="J2" s="4"/>
      <c r="K2" s="4"/>
      <c r="L2" s="4"/>
      <c r="M2" s="6"/>
    </row>
    <row r="3" spans="1:16" ht="92.25" customHeight="1">
      <c r="B3" s="261" t="s">
        <v>1088</v>
      </c>
      <c r="C3" s="261"/>
      <c r="D3" s="261"/>
      <c r="E3" s="261"/>
      <c r="F3" s="261"/>
      <c r="G3" s="261"/>
      <c r="H3" s="261"/>
      <c r="I3" s="7"/>
      <c r="J3" s="7"/>
      <c r="K3" s="7"/>
      <c r="L3" s="7"/>
      <c r="M3" s="9"/>
    </row>
    <row r="4" spans="1:16" ht="11.25" customHeight="1">
      <c r="B4" s="10" t="s">
        <v>2</v>
      </c>
      <c r="C4" s="11" t="s">
        <v>3</v>
      </c>
      <c r="D4" s="12"/>
      <c r="E4" s="13"/>
      <c r="F4" s="14"/>
      <c r="G4" s="14"/>
      <c r="H4" s="15"/>
      <c r="I4" s="7"/>
      <c r="J4" s="7"/>
      <c r="K4" s="7"/>
      <c r="L4" s="7"/>
      <c r="M4" s="9"/>
    </row>
    <row r="5" spans="1:16" ht="11.25" customHeight="1">
      <c r="B5" s="199" t="s">
        <v>4</v>
      </c>
      <c r="C5" s="11" t="s">
        <v>5</v>
      </c>
      <c r="D5" s="12"/>
      <c r="E5" s="13"/>
      <c r="F5" s="14"/>
      <c r="G5" s="14"/>
      <c r="H5" s="15"/>
      <c r="I5" s="7"/>
      <c r="J5" s="7"/>
      <c r="K5" s="7"/>
      <c r="L5" s="7"/>
      <c r="M5" s="9"/>
    </row>
    <row r="6" spans="1:16" ht="11.25" customHeight="1">
      <c r="B6" s="16" t="s">
        <v>6</v>
      </c>
      <c r="C6" s="11" t="s">
        <v>7</v>
      </c>
      <c r="D6" s="12"/>
      <c r="E6" s="13"/>
      <c r="F6" s="14"/>
      <c r="G6" s="14"/>
      <c r="H6" s="15"/>
      <c r="I6" s="7"/>
      <c r="J6" s="7"/>
      <c r="K6" s="7"/>
      <c r="L6" s="7"/>
      <c r="M6" s="9"/>
    </row>
    <row r="7" spans="1:16" ht="15" customHeight="1">
      <c r="B7" s="203" t="s">
        <v>8</v>
      </c>
      <c r="C7" s="17"/>
      <c r="D7" s="17"/>
      <c r="E7" s="17"/>
      <c r="F7" s="15"/>
      <c r="G7" s="15"/>
      <c r="H7" s="15"/>
      <c r="I7" s="7"/>
      <c r="J7" s="7"/>
      <c r="K7" s="7"/>
      <c r="L7" s="7"/>
      <c r="M7" s="9"/>
    </row>
    <row r="8" spans="1:16" ht="15" customHeight="1">
      <c r="A8" s="114"/>
      <c r="B8" s="201" t="s">
        <v>341</v>
      </c>
      <c r="C8" s="130"/>
      <c r="D8" s="130"/>
      <c r="E8" s="131"/>
      <c r="F8" s="202"/>
      <c r="G8" s="202"/>
      <c r="H8" s="15"/>
      <c r="I8" s="7"/>
      <c r="J8" s="7"/>
      <c r="K8" s="7"/>
      <c r="L8" s="7"/>
      <c r="M8" s="9"/>
    </row>
    <row r="9" spans="1:16" ht="21.75" customHeight="1">
      <c r="B9" s="18" t="s">
        <v>39</v>
      </c>
      <c r="C9" s="19"/>
      <c r="D9" s="19"/>
      <c r="E9" s="19"/>
      <c r="F9" s="19"/>
      <c r="G9" s="19"/>
      <c r="H9" s="19"/>
      <c r="I9" s="19"/>
      <c r="J9" s="19"/>
      <c r="K9" s="19"/>
      <c r="L9" s="19"/>
      <c r="M9" s="20"/>
    </row>
    <row r="10" spans="1:16" ht="37.5" customHeight="1">
      <c r="B10" s="226" t="s">
        <v>10</v>
      </c>
      <c r="C10" s="226" t="s">
        <v>11</v>
      </c>
      <c r="D10" s="226" t="s">
        <v>12</v>
      </c>
      <c r="E10" s="226" t="s">
        <v>13</v>
      </c>
      <c r="F10" s="226" t="s">
        <v>14</v>
      </c>
      <c r="G10" s="226" t="s">
        <v>15</v>
      </c>
      <c r="H10" s="226" t="s">
        <v>16</v>
      </c>
      <c r="I10" s="226" t="s">
        <v>17</v>
      </c>
      <c r="J10" s="226" t="s">
        <v>19</v>
      </c>
      <c r="K10" s="226" t="s">
        <v>20</v>
      </c>
      <c r="L10" s="226" t="s">
        <v>21</v>
      </c>
      <c r="M10" s="22" t="s">
        <v>22</v>
      </c>
    </row>
    <row r="11" spans="1:16" ht="37.5" customHeight="1">
      <c r="B11" s="23" t="s">
        <v>1077</v>
      </c>
      <c r="C11" s="228" t="str">
        <f>VLOOKUP(B11,ИСХОДНИК!A:P,5,FALSE())</f>
        <v>SVA-Q 15 D</v>
      </c>
      <c r="D11" s="25" t="str">
        <f>VLOOKUP(B11,ИСХОДНИК!A:P,6,FALSE())</f>
        <v>Угловой</v>
      </c>
      <c r="E11" s="26" t="str">
        <f>VLOOKUP(B11,ИСХОДНИК!A:P,11,FALSE())</f>
        <v xml:space="preserve">Вход - под сварку встык DIN 15
Выход - резьба G3/4" </v>
      </c>
      <c r="F11" s="25">
        <f>VLOOKUP(B11,ИСХОДНИК!A:P,7,FALSE())</f>
        <v>15</v>
      </c>
      <c r="G11" s="27" t="str">
        <f>VLOOKUP(B11,ИСХОДНИК!A:P,10,FALSE())</f>
        <v>R717 и фреоны</v>
      </c>
      <c r="H11" s="27">
        <f>VLOOKUP(B11,ИСХОДНИК!A:P,8,FALSE())</f>
        <v>40</v>
      </c>
      <c r="I11" s="27" t="str">
        <f>VLOOKUP(B11,ИСХОДНИК!A:P,9,FALSE())</f>
        <v xml:space="preserve"> -40…120</v>
      </c>
      <c r="J11" s="25" t="str">
        <f>VLOOKUP(B11,ИСХОДНИК!A:P,15,FALSE())</f>
        <v>U6 PL40R</v>
      </c>
      <c r="K11" s="28">
        <f>VLOOKUP(B11,ИСХОДНИК!A:P,13,FALSE())</f>
        <v>290</v>
      </c>
      <c r="L11" s="28">
        <f>VLOOKUP(B11,ИСХОДНИК!A:P,14,FALSE())</f>
        <v>348</v>
      </c>
      <c r="M11" s="230" t="str">
        <f>IF(VLOOKUP(B11,ИСХОДНИК!$A:$R,18,FALSE())=1,ИСХОДНИК!$T$2,IF(VLOOKUP(B11,ИСХОДНИК!A:R,18,FALSE())=2,ИСХОДНИК!$T$4,IF(VLOOKUP(B11,ИСХОДНИК!A:R,18,FALSE())=3,ИСХОДНИК!$T$5)))</f>
        <v>●</v>
      </c>
      <c r="O11" s="30"/>
      <c r="P11" s="30"/>
    </row>
    <row r="12" spans="1:16" ht="35.25" customHeight="1">
      <c r="B12" s="23" t="s">
        <v>1078</v>
      </c>
      <c r="C12" s="228" t="str">
        <f>VLOOKUP(B12,ИСХОДНИК!A:P,5,FALSE())</f>
        <v>SVA-Q 20 D</v>
      </c>
      <c r="D12" s="25" t="str">
        <f>VLOOKUP(B12,ИСХОДНИК!A:P,6,FALSE())</f>
        <v>Угловой</v>
      </c>
      <c r="E12" s="26" t="str">
        <f>VLOOKUP(B12,ИСХОДНИК!A:P,11,FALSE())</f>
        <v xml:space="preserve">Вход - под сварку встык DIN 20
Выход - резьба G3/4" </v>
      </c>
      <c r="F12" s="25">
        <f>VLOOKUP(B12,ИСХОДНИК!A:P,7,FALSE())</f>
        <v>20</v>
      </c>
      <c r="G12" s="27" t="str">
        <f>VLOOKUP(B12,ИСХОДНИК!A:P,10,FALSE())</f>
        <v>R717 и фреоны</v>
      </c>
      <c r="H12" s="27">
        <f>VLOOKUP(B12,ИСХОДНИК!A:P,8,FALSE())</f>
        <v>40</v>
      </c>
      <c r="I12" s="27" t="str">
        <f>VLOOKUP(B12,ИСХОДНИК!A:P,9,FALSE())</f>
        <v xml:space="preserve"> -40…120</v>
      </c>
      <c r="J12" s="25" t="str">
        <f>VLOOKUP(B12,ИСХОДНИК!A:P,15,FALSE())</f>
        <v>U6 PL40R</v>
      </c>
      <c r="K12" s="28">
        <f>VLOOKUP(B12,ИСХОДНИК!A:P,13,FALSE())</f>
        <v>315</v>
      </c>
      <c r="L12" s="28">
        <f>VLOOKUP(B12,ИСХОДНИК!A:P,14,FALSE())</f>
        <v>378</v>
      </c>
      <c r="M12" s="230" t="str">
        <f>IF(VLOOKUP(B12,ИСХОДНИК!$A:$R,18,FALSE())=1,ИСХОДНИК!$T$2,IF(VLOOKUP(B12,ИСХОДНИК!A:R,18,FALSE())=2,ИСХОДНИК!$T$4,IF(VLOOKUP(B12,ИСХОДНИК!A:R,18,FALSE())=3,ИСХОДНИК!$T$5)))</f>
        <v>○</v>
      </c>
      <c r="O12" s="30"/>
    </row>
  </sheetData>
  <mergeCells count="1">
    <mergeCell ref="B3:H3"/>
  </mergeCells>
  <conditionalFormatting sqref="K11:L11">
    <cfRule type="containsErrors" dxfId="8" priority="1">
      <formula>ISERROR(K11)</formula>
    </cfRule>
  </conditionalFormatting>
  <conditionalFormatting sqref="K12:L12">
    <cfRule type="containsErrors" dxfId="7" priority="2">
      <formula>ISERROR(K12)</formula>
    </cfRule>
  </conditionalFormatting>
  <hyperlinks>
    <hyperlink ref="B7" r:id="rId1" xr:uid="{44F14769-882C-45E8-8D44-23A48E7ABEBA}"/>
    <hyperlink ref="B8" r:id="rId2" xr:uid="{C7148C65-5C44-40C9-8946-868508E3D3CD}"/>
  </hyperlinks>
  <pageMargins left="0.75" right="0.75" top="1" bottom="1" header="0.511811023622047" footer="0.5"/>
  <pageSetup paperSize="9" orientation="portrait" horizontalDpi="300" verticalDpi="300" r:id="rId3"/>
  <headerFooter>
    <oddFooter>&amp;C&amp;1#&amp;"Calibri,Обычный"&amp;10&amp;K000000Classified as Business</oddFooter>
  </headerFooter>
  <drawing r:id="rId4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Лист15"/>
  <dimension ref="A1:AMJ298"/>
  <sheetViews>
    <sheetView zoomScaleNormal="100" workbookViewId="0">
      <pane xSplit="2" ySplit="1" topLeftCell="H225" activePane="bottomRight" state="frozen"/>
      <selection pane="topRight" activeCell="C1" sqref="C1"/>
      <selection pane="bottomLeft" activeCell="A2" sqref="A2"/>
      <selection pane="bottomRight" activeCell="J242" sqref="J242"/>
    </sheetView>
  </sheetViews>
  <sheetFormatPr defaultColWidth="9.140625" defaultRowHeight="14.25"/>
  <cols>
    <col min="1" max="1" width="13.140625" style="154" customWidth="1"/>
    <col min="2" max="2" width="51.42578125" style="155" customWidth="1"/>
    <col min="3" max="3" width="66" style="154" customWidth="1"/>
    <col min="4" max="4" width="11.140625" style="154" customWidth="1"/>
    <col min="5" max="5" width="17.42578125" style="154" customWidth="1"/>
    <col min="6" max="6" width="16.42578125" style="154" customWidth="1"/>
    <col min="7" max="7" width="12.42578125" style="154" customWidth="1"/>
    <col min="8" max="8" width="9" style="154" customWidth="1"/>
    <col min="9" max="9" width="17.140625" style="154" customWidth="1"/>
    <col min="10" max="10" width="23.85546875" style="154" customWidth="1"/>
    <col min="11" max="11" width="23.5703125" style="156" customWidth="1"/>
    <col min="12" max="12" width="67.28515625" style="155" customWidth="1"/>
    <col min="13" max="13" width="13.42578125" style="157" customWidth="1"/>
    <col min="14" max="14" width="16.140625" style="157" customWidth="1"/>
    <col min="15" max="15" width="14.28515625" style="157" customWidth="1"/>
    <col min="16" max="16" width="21.5703125" style="30" customWidth="1"/>
    <col min="17" max="17" width="8.140625" style="30" customWidth="1"/>
    <col min="18" max="18" width="12" style="158" customWidth="1"/>
    <col min="19" max="1024" width="9.140625" style="30"/>
  </cols>
  <sheetData>
    <row r="1" spans="1:20" ht="42.75" customHeight="1">
      <c r="A1" s="215" t="s">
        <v>10</v>
      </c>
      <c r="B1" s="216" t="s">
        <v>349</v>
      </c>
      <c r="C1" s="216" t="s">
        <v>356</v>
      </c>
      <c r="D1" s="216" t="s">
        <v>920</v>
      </c>
      <c r="E1" s="216" t="s">
        <v>357</v>
      </c>
      <c r="F1" s="216" t="s">
        <v>358</v>
      </c>
      <c r="G1" s="216" t="s">
        <v>14</v>
      </c>
      <c r="H1" s="216" t="s">
        <v>359</v>
      </c>
      <c r="I1" s="216" t="s">
        <v>317</v>
      </c>
      <c r="J1" s="216" t="s">
        <v>15</v>
      </c>
      <c r="K1" s="217" t="s">
        <v>360</v>
      </c>
      <c r="L1" s="216" t="s">
        <v>361</v>
      </c>
      <c r="M1" s="216" t="s">
        <v>362</v>
      </c>
      <c r="N1" s="216" t="s">
        <v>363</v>
      </c>
      <c r="O1" s="218" t="s">
        <v>364</v>
      </c>
      <c r="P1" s="218" t="s">
        <v>365</v>
      </c>
      <c r="Q1" s="216" t="s">
        <v>354</v>
      </c>
      <c r="R1" s="216" t="s">
        <v>366</v>
      </c>
    </row>
    <row r="2" spans="1:20" ht="25.5">
      <c r="A2" s="159" t="s">
        <v>263</v>
      </c>
      <c r="B2" s="160" t="s">
        <v>257</v>
      </c>
      <c r="C2" s="160" t="s">
        <v>367</v>
      </c>
      <c r="D2" s="161" t="s">
        <v>921</v>
      </c>
      <c r="E2" s="161" t="s">
        <v>264</v>
      </c>
      <c r="F2" s="161"/>
      <c r="G2" s="161"/>
      <c r="H2" s="161"/>
      <c r="I2" s="161"/>
      <c r="J2" s="161"/>
      <c r="K2" s="162"/>
      <c r="L2" s="160" t="s">
        <v>368</v>
      </c>
      <c r="M2" s="214">
        <v>35</v>
      </c>
      <c r="N2" s="214">
        <f>M2*1.2</f>
        <v>42</v>
      </c>
      <c r="O2" s="164" t="s">
        <v>42</v>
      </c>
      <c r="P2" s="160"/>
      <c r="Q2" s="165" t="s">
        <v>2</v>
      </c>
      <c r="R2" s="166">
        <v>1</v>
      </c>
      <c r="S2" s="167"/>
      <c r="T2" s="30" t="s">
        <v>2</v>
      </c>
    </row>
    <row r="3" spans="1:20" ht="25.5">
      <c r="A3" s="159" t="s">
        <v>1043</v>
      </c>
      <c r="B3" s="160" t="s">
        <v>257</v>
      </c>
      <c r="C3" s="160" t="s">
        <v>1046</v>
      </c>
      <c r="D3" s="161" t="s">
        <v>921</v>
      </c>
      <c r="E3" s="161" t="s">
        <v>1044</v>
      </c>
      <c r="F3" s="161"/>
      <c r="G3" s="161"/>
      <c r="H3" s="161"/>
      <c r="I3" s="161"/>
      <c r="J3" s="161"/>
      <c r="K3" s="162"/>
      <c r="L3" s="160" t="s">
        <v>1045</v>
      </c>
      <c r="M3" s="214">
        <v>59</v>
      </c>
      <c r="N3" s="214">
        <f>M3*1.2</f>
        <v>70.8</v>
      </c>
      <c r="O3" s="164" t="s">
        <v>42</v>
      </c>
      <c r="P3" s="160"/>
      <c r="Q3" s="165" t="s">
        <v>2</v>
      </c>
      <c r="R3" s="166">
        <v>1</v>
      </c>
      <c r="S3" s="167"/>
    </row>
    <row r="4" spans="1:20" ht="42.75">
      <c r="A4" s="159" t="s">
        <v>247</v>
      </c>
      <c r="B4" s="160" t="s">
        <v>369</v>
      </c>
      <c r="C4" s="160" t="s">
        <v>370</v>
      </c>
      <c r="D4" s="161" t="s">
        <v>922</v>
      </c>
      <c r="E4" s="161" t="s">
        <v>371</v>
      </c>
      <c r="F4" s="161" t="s">
        <v>24</v>
      </c>
      <c r="G4" s="161">
        <v>10</v>
      </c>
      <c r="H4" s="161">
        <v>40</v>
      </c>
      <c r="I4" s="161" t="s">
        <v>372</v>
      </c>
      <c r="J4" s="161" t="s">
        <v>373</v>
      </c>
      <c r="K4" s="162" t="s">
        <v>374</v>
      </c>
      <c r="L4" s="160" t="s">
        <v>375</v>
      </c>
      <c r="M4" s="214">
        <v>310</v>
      </c>
      <c r="N4" s="214">
        <f t="shared" ref="N4:N86" si="0">M4*1.2</f>
        <v>372</v>
      </c>
      <c r="O4" s="164" t="s">
        <v>42</v>
      </c>
      <c r="P4" s="160"/>
      <c r="Q4" s="165" t="s">
        <v>2</v>
      </c>
      <c r="R4" s="166">
        <v>1</v>
      </c>
      <c r="S4" s="167"/>
      <c r="T4" s="30" t="s">
        <v>4</v>
      </c>
    </row>
    <row r="5" spans="1:20" ht="28.5" customHeight="1">
      <c r="A5" s="159" t="s">
        <v>249</v>
      </c>
      <c r="B5" s="160" t="s">
        <v>369</v>
      </c>
      <c r="C5" s="160" t="s">
        <v>376</v>
      </c>
      <c r="D5" s="161" t="s">
        <v>922</v>
      </c>
      <c r="E5" s="161" t="s">
        <v>377</v>
      </c>
      <c r="F5" s="161" t="s">
        <v>24</v>
      </c>
      <c r="G5" s="161">
        <v>15</v>
      </c>
      <c r="H5" s="161">
        <v>40</v>
      </c>
      <c r="I5" s="161" t="s">
        <v>372</v>
      </c>
      <c r="J5" s="161" t="s">
        <v>373</v>
      </c>
      <c r="K5" s="162" t="s">
        <v>374</v>
      </c>
      <c r="L5" s="160" t="s">
        <v>378</v>
      </c>
      <c r="M5" s="214">
        <v>310</v>
      </c>
      <c r="N5" s="214">
        <f t="shared" si="0"/>
        <v>372</v>
      </c>
      <c r="O5" s="164" t="s">
        <v>42</v>
      </c>
      <c r="P5" s="160"/>
      <c r="Q5" s="165" t="s">
        <v>2</v>
      </c>
      <c r="R5" s="166">
        <v>1</v>
      </c>
      <c r="T5" s="30" t="s">
        <v>6</v>
      </c>
    </row>
    <row r="6" spans="1:20" ht="42.75">
      <c r="A6" s="159" t="s">
        <v>250</v>
      </c>
      <c r="B6" s="160" t="s">
        <v>369</v>
      </c>
      <c r="C6" s="160" t="s">
        <v>379</v>
      </c>
      <c r="D6" s="161" t="s">
        <v>922</v>
      </c>
      <c r="E6" s="161" t="str">
        <f>RIGHT(Таблица68[[#This Row],[Полное  наименование]],7)</f>
        <v>EVRA 20</v>
      </c>
      <c r="F6" s="161" t="s">
        <v>24</v>
      </c>
      <c r="G6" s="161">
        <v>20</v>
      </c>
      <c r="H6" s="161">
        <v>40</v>
      </c>
      <c r="I6" s="161" t="s">
        <v>372</v>
      </c>
      <c r="J6" s="161" t="s">
        <v>373</v>
      </c>
      <c r="K6" s="162" t="s">
        <v>374</v>
      </c>
      <c r="L6" s="160" t="s">
        <v>380</v>
      </c>
      <c r="M6" s="214">
        <v>355</v>
      </c>
      <c r="N6" s="214">
        <f t="shared" si="0"/>
        <v>426</v>
      </c>
      <c r="O6" s="164" t="s">
        <v>42</v>
      </c>
      <c r="P6" s="160"/>
      <c r="Q6" s="165" t="s">
        <v>2</v>
      </c>
      <c r="R6" s="166">
        <v>1</v>
      </c>
    </row>
    <row r="7" spans="1:20" ht="42.75">
      <c r="A7" s="159" t="s">
        <v>251</v>
      </c>
      <c r="B7" s="160" t="s">
        <v>369</v>
      </c>
      <c r="C7" s="160" t="s">
        <v>381</v>
      </c>
      <c r="D7" s="161" t="s">
        <v>922</v>
      </c>
      <c r="E7" s="161" t="str">
        <f>RIGHT(Таблица68[[#This Row],[Полное  наименование]],7)</f>
        <v>EVRA 25</v>
      </c>
      <c r="F7" s="161" t="s">
        <v>24</v>
      </c>
      <c r="G7" s="161">
        <v>25</v>
      </c>
      <c r="H7" s="161">
        <v>40</v>
      </c>
      <c r="I7" s="161" t="s">
        <v>372</v>
      </c>
      <c r="J7" s="161" t="s">
        <v>373</v>
      </c>
      <c r="K7" s="162" t="s">
        <v>374</v>
      </c>
      <c r="L7" s="160" t="s">
        <v>382</v>
      </c>
      <c r="M7" s="214">
        <v>355</v>
      </c>
      <c r="N7" s="214">
        <f t="shared" si="0"/>
        <v>426</v>
      </c>
      <c r="O7" s="164" t="s">
        <v>42</v>
      </c>
      <c r="P7" s="160"/>
      <c r="Q7" s="165" t="s">
        <v>2</v>
      </c>
      <c r="R7" s="166">
        <v>1</v>
      </c>
    </row>
    <row r="8" spans="1:20" ht="42.75">
      <c r="A8" s="159" t="s">
        <v>252</v>
      </c>
      <c r="B8" s="160" t="s">
        <v>369</v>
      </c>
      <c r="C8" s="160" t="s">
        <v>383</v>
      </c>
      <c r="D8" s="161" t="s">
        <v>922</v>
      </c>
      <c r="E8" s="161" t="str">
        <f>RIGHT(Таблица68[[#This Row],[Полное  наименование]],7)</f>
        <v>EVRA 32</v>
      </c>
      <c r="F8" s="161" t="s">
        <v>24</v>
      </c>
      <c r="G8" s="161">
        <v>32</v>
      </c>
      <c r="H8" s="161">
        <v>40</v>
      </c>
      <c r="I8" s="161" t="s">
        <v>372</v>
      </c>
      <c r="J8" s="161" t="s">
        <v>373</v>
      </c>
      <c r="K8" s="162" t="s">
        <v>374</v>
      </c>
      <c r="L8" s="160" t="s">
        <v>384</v>
      </c>
      <c r="M8" s="214">
        <v>480</v>
      </c>
      <c r="N8" s="214">
        <f t="shared" si="0"/>
        <v>576</v>
      </c>
      <c r="O8" s="164" t="s">
        <v>42</v>
      </c>
      <c r="P8" s="160"/>
      <c r="Q8" s="165" t="s">
        <v>2</v>
      </c>
      <c r="R8" s="166">
        <v>1</v>
      </c>
    </row>
    <row r="9" spans="1:20" ht="42.75">
      <c r="A9" s="159" t="s">
        <v>254</v>
      </c>
      <c r="B9" s="160" t="s">
        <v>369</v>
      </c>
      <c r="C9" s="160" t="s">
        <v>385</v>
      </c>
      <c r="D9" s="161" t="s">
        <v>922</v>
      </c>
      <c r="E9" s="161" t="str">
        <f>RIGHT(Таблица68[[#This Row],[Полное  наименование]],7)</f>
        <v>EVRA 40</v>
      </c>
      <c r="F9" s="161" t="s">
        <v>24</v>
      </c>
      <c r="G9" s="161">
        <v>40</v>
      </c>
      <c r="H9" s="161">
        <v>40</v>
      </c>
      <c r="I9" s="161" t="s">
        <v>372</v>
      </c>
      <c r="J9" s="161" t="s">
        <v>373</v>
      </c>
      <c r="K9" s="162" t="s">
        <v>374</v>
      </c>
      <c r="L9" s="160" t="s">
        <v>386</v>
      </c>
      <c r="M9" s="214">
        <v>500</v>
      </c>
      <c r="N9" s="214">
        <f t="shared" si="0"/>
        <v>600</v>
      </c>
      <c r="O9" s="164" t="s">
        <v>42</v>
      </c>
      <c r="P9" s="160"/>
      <c r="Q9" s="165" t="s">
        <v>2</v>
      </c>
      <c r="R9" s="166">
        <v>1</v>
      </c>
    </row>
    <row r="10" spans="1:20" ht="42.75">
      <c r="A10" s="159" t="s">
        <v>255</v>
      </c>
      <c r="B10" s="160" t="s">
        <v>369</v>
      </c>
      <c r="C10" s="160" t="s">
        <v>387</v>
      </c>
      <c r="D10" s="161" t="s">
        <v>922</v>
      </c>
      <c r="E10" s="161" t="str">
        <f>RIGHT(Таблица68[[#This Row],[Полное  наименование]],7)</f>
        <v>EVRA 50</v>
      </c>
      <c r="F10" s="161" t="s">
        <v>24</v>
      </c>
      <c r="G10" s="161">
        <v>50</v>
      </c>
      <c r="H10" s="161">
        <v>40</v>
      </c>
      <c r="I10" s="161" t="s">
        <v>372</v>
      </c>
      <c r="J10" s="161" t="s">
        <v>373</v>
      </c>
      <c r="K10" s="162" t="s">
        <v>374</v>
      </c>
      <c r="L10" s="160" t="s">
        <v>388</v>
      </c>
      <c r="M10" s="214">
        <v>550</v>
      </c>
      <c r="N10" s="214">
        <f t="shared" si="0"/>
        <v>660</v>
      </c>
      <c r="O10" s="164" t="s">
        <v>42</v>
      </c>
      <c r="P10" s="160"/>
      <c r="Q10" s="168" t="s">
        <v>4</v>
      </c>
      <c r="R10" s="169">
        <v>2</v>
      </c>
    </row>
    <row r="11" spans="1:20" ht="42.75">
      <c r="A11" s="159" t="s">
        <v>269</v>
      </c>
      <c r="B11" s="160" t="s">
        <v>389</v>
      </c>
      <c r="C11" s="160" t="s">
        <v>390</v>
      </c>
      <c r="D11" s="161" t="s">
        <v>391</v>
      </c>
      <c r="E11" s="161" t="str">
        <f>RIGHT(Таблица68[[#This Row],[Полное  наименование]],7)</f>
        <v>PMLX 32</v>
      </c>
      <c r="F11" s="161" t="s">
        <v>24</v>
      </c>
      <c r="G11" s="161">
        <v>32</v>
      </c>
      <c r="H11" s="170" t="s">
        <v>392</v>
      </c>
      <c r="I11" s="161" t="s">
        <v>393</v>
      </c>
      <c r="J11" s="161" t="s">
        <v>373</v>
      </c>
      <c r="K11" s="162" t="s">
        <v>374</v>
      </c>
      <c r="L11" s="160" t="s">
        <v>990</v>
      </c>
      <c r="M11" s="214">
        <v>1550</v>
      </c>
      <c r="N11" s="214">
        <f t="shared" si="0"/>
        <v>1860</v>
      </c>
      <c r="O11" s="164" t="s">
        <v>1035</v>
      </c>
      <c r="P11" s="160"/>
      <c r="Q11" s="171" t="s">
        <v>4</v>
      </c>
      <c r="R11" s="169">
        <v>2</v>
      </c>
    </row>
    <row r="12" spans="1:20" ht="42.75">
      <c r="A12" s="159" t="s">
        <v>270</v>
      </c>
      <c r="B12" s="160" t="s">
        <v>389</v>
      </c>
      <c r="C12" s="160" t="s">
        <v>394</v>
      </c>
      <c r="D12" s="161" t="s">
        <v>391</v>
      </c>
      <c r="E12" s="161" t="str">
        <f>RIGHT(Таблица68[[#This Row],[Полное  наименование]],7)</f>
        <v>PMLX 40</v>
      </c>
      <c r="F12" s="161" t="s">
        <v>24</v>
      </c>
      <c r="G12" s="161">
        <v>40</v>
      </c>
      <c r="H12" s="170" t="s">
        <v>392</v>
      </c>
      <c r="I12" s="161" t="s">
        <v>393</v>
      </c>
      <c r="J12" s="161" t="s">
        <v>373</v>
      </c>
      <c r="K12" s="162" t="s">
        <v>374</v>
      </c>
      <c r="L12" s="160" t="s">
        <v>991</v>
      </c>
      <c r="M12" s="214">
        <v>1600</v>
      </c>
      <c r="N12" s="214">
        <f t="shared" si="0"/>
        <v>1920</v>
      </c>
      <c r="O12" s="164" t="s">
        <v>1035</v>
      </c>
      <c r="P12" s="160"/>
      <c r="Q12" s="171" t="s">
        <v>4</v>
      </c>
      <c r="R12" s="169">
        <v>2</v>
      </c>
    </row>
    <row r="13" spans="1:20" ht="42.75">
      <c r="A13" s="159" t="s">
        <v>271</v>
      </c>
      <c r="B13" s="160" t="s">
        <v>395</v>
      </c>
      <c r="C13" s="160" t="s">
        <v>396</v>
      </c>
      <c r="D13" s="161" t="s">
        <v>391</v>
      </c>
      <c r="E13" s="161" t="str">
        <f>RIGHT(Таблица68[[#This Row],[Полное  наименование]],7)</f>
        <v>PMLX 50</v>
      </c>
      <c r="F13" s="161" t="s">
        <v>24</v>
      </c>
      <c r="G13" s="161">
        <v>50</v>
      </c>
      <c r="H13" s="170" t="s">
        <v>392</v>
      </c>
      <c r="I13" s="161" t="s">
        <v>393</v>
      </c>
      <c r="J13" s="161" t="s">
        <v>373</v>
      </c>
      <c r="K13" s="162" t="s">
        <v>374</v>
      </c>
      <c r="L13" s="160" t="s">
        <v>992</v>
      </c>
      <c r="M13" s="214">
        <v>1700</v>
      </c>
      <c r="N13" s="214">
        <f t="shared" si="0"/>
        <v>2040</v>
      </c>
      <c r="O13" s="164" t="s">
        <v>1035</v>
      </c>
      <c r="P13" s="160"/>
      <c r="Q13" s="165" t="s">
        <v>2</v>
      </c>
      <c r="R13" s="166">
        <v>1</v>
      </c>
    </row>
    <row r="14" spans="1:20" ht="42.75">
      <c r="A14" s="159" t="s">
        <v>272</v>
      </c>
      <c r="B14" s="160" t="s">
        <v>389</v>
      </c>
      <c r="C14" s="160" t="s">
        <v>397</v>
      </c>
      <c r="D14" s="161" t="s">
        <v>391</v>
      </c>
      <c r="E14" s="161" t="str">
        <f>RIGHT(Таблица68[[#This Row],[Полное  наименование]],7)</f>
        <v>PMLX 65</v>
      </c>
      <c r="F14" s="161" t="s">
        <v>24</v>
      </c>
      <c r="G14" s="161">
        <v>65</v>
      </c>
      <c r="H14" s="170" t="s">
        <v>392</v>
      </c>
      <c r="I14" s="161" t="s">
        <v>393</v>
      </c>
      <c r="J14" s="161" t="s">
        <v>373</v>
      </c>
      <c r="K14" s="162" t="s">
        <v>374</v>
      </c>
      <c r="L14" s="160" t="s">
        <v>993</v>
      </c>
      <c r="M14" s="214">
        <v>1990</v>
      </c>
      <c r="N14" s="214">
        <f t="shared" si="0"/>
        <v>2388</v>
      </c>
      <c r="O14" s="164" t="s">
        <v>1035</v>
      </c>
      <c r="P14" s="172"/>
      <c r="Q14" s="165" t="s">
        <v>2</v>
      </c>
      <c r="R14" s="166">
        <v>1</v>
      </c>
    </row>
    <row r="15" spans="1:20" ht="42.75">
      <c r="A15" s="159" t="s">
        <v>273</v>
      </c>
      <c r="B15" s="160" t="s">
        <v>389</v>
      </c>
      <c r="C15" s="160" t="s">
        <v>398</v>
      </c>
      <c r="D15" s="161" t="s">
        <v>391</v>
      </c>
      <c r="E15" s="161" t="str">
        <f>RIGHT(Таблица68[[#This Row],[Полное  наименование]],7)</f>
        <v>PMLX 80</v>
      </c>
      <c r="F15" s="161" t="s">
        <v>24</v>
      </c>
      <c r="G15" s="161">
        <v>80</v>
      </c>
      <c r="H15" s="170" t="s">
        <v>392</v>
      </c>
      <c r="I15" s="161" t="s">
        <v>393</v>
      </c>
      <c r="J15" s="161" t="s">
        <v>373</v>
      </c>
      <c r="K15" s="162" t="s">
        <v>374</v>
      </c>
      <c r="L15" s="160" t="s">
        <v>994</v>
      </c>
      <c r="M15" s="214">
        <v>2900</v>
      </c>
      <c r="N15" s="214">
        <f t="shared" si="0"/>
        <v>3480</v>
      </c>
      <c r="O15" s="164" t="s">
        <v>1035</v>
      </c>
      <c r="P15" s="160"/>
      <c r="Q15" s="165" t="s">
        <v>2</v>
      </c>
      <c r="R15" s="166">
        <v>1</v>
      </c>
    </row>
    <row r="16" spans="1:20" ht="42.75">
      <c r="A16" s="159" t="s">
        <v>274</v>
      </c>
      <c r="B16" s="160" t="s">
        <v>389</v>
      </c>
      <c r="C16" s="160" t="s">
        <v>399</v>
      </c>
      <c r="D16" s="161" t="s">
        <v>391</v>
      </c>
      <c r="E16" s="161" t="str">
        <f>RIGHT(Таблица68[[#This Row],[Полное  наименование]],8)</f>
        <v>PMLX 100</v>
      </c>
      <c r="F16" s="161" t="s">
        <v>24</v>
      </c>
      <c r="G16" s="161">
        <v>100</v>
      </c>
      <c r="H16" s="170" t="s">
        <v>392</v>
      </c>
      <c r="I16" s="161" t="s">
        <v>393</v>
      </c>
      <c r="J16" s="161" t="s">
        <v>373</v>
      </c>
      <c r="K16" s="162" t="s">
        <v>374</v>
      </c>
      <c r="L16" s="160" t="s">
        <v>995</v>
      </c>
      <c r="M16" s="214">
        <v>4150</v>
      </c>
      <c r="N16" s="214">
        <f t="shared" si="0"/>
        <v>4980</v>
      </c>
      <c r="O16" s="164" t="s">
        <v>1035</v>
      </c>
      <c r="P16" s="160"/>
      <c r="Q16" s="165" t="s">
        <v>2</v>
      </c>
      <c r="R16" s="166">
        <v>1</v>
      </c>
    </row>
    <row r="17" spans="1:18" ht="28.5">
      <c r="A17" s="159" t="s">
        <v>971</v>
      </c>
      <c r="B17" s="160" t="s">
        <v>389</v>
      </c>
      <c r="C17" s="160" t="s">
        <v>978</v>
      </c>
      <c r="D17" s="161" t="s">
        <v>977</v>
      </c>
      <c r="E17" s="161" t="s">
        <v>984</v>
      </c>
      <c r="F17" s="161" t="s">
        <v>24</v>
      </c>
      <c r="G17" s="161">
        <v>32</v>
      </c>
      <c r="H17" s="161">
        <v>52</v>
      </c>
      <c r="I17" s="161" t="s">
        <v>414</v>
      </c>
      <c r="J17" s="161" t="s">
        <v>227</v>
      </c>
      <c r="K17" s="162" t="s">
        <v>400</v>
      </c>
      <c r="L17" s="160" t="s">
        <v>996</v>
      </c>
      <c r="M17" s="214">
        <v>2000</v>
      </c>
      <c r="N17" s="214">
        <f t="shared" ref="N17:N18" si="1">M17*1.2</f>
        <v>2400</v>
      </c>
      <c r="O17" s="164" t="s">
        <v>1035</v>
      </c>
      <c r="P17" s="160"/>
      <c r="Q17" s="168" t="s">
        <v>4</v>
      </c>
      <c r="R17" s="169">
        <v>2</v>
      </c>
    </row>
    <row r="18" spans="1:18" ht="28.5">
      <c r="A18" s="159" t="s">
        <v>972</v>
      </c>
      <c r="B18" s="160" t="s">
        <v>389</v>
      </c>
      <c r="C18" s="160" t="s">
        <v>979</v>
      </c>
      <c r="D18" s="161" t="s">
        <v>977</v>
      </c>
      <c r="E18" s="161" t="s">
        <v>985</v>
      </c>
      <c r="F18" s="161" t="s">
        <v>24</v>
      </c>
      <c r="G18" s="161">
        <v>40</v>
      </c>
      <c r="H18" s="161">
        <v>52</v>
      </c>
      <c r="I18" s="161" t="s">
        <v>414</v>
      </c>
      <c r="J18" s="161" t="s">
        <v>227</v>
      </c>
      <c r="K18" s="162" t="s">
        <v>400</v>
      </c>
      <c r="L18" s="160" t="s">
        <v>997</v>
      </c>
      <c r="M18" s="214">
        <v>2050</v>
      </c>
      <c r="N18" s="214">
        <f t="shared" si="1"/>
        <v>2460</v>
      </c>
      <c r="O18" s="164" t="s">
        <v>1035</v>
      </c>
      <c r="P18" s="160"/>
      <c r="Q18" s="168" t="s">
        <v>4</v>
      </c>
      <c r="R18" s="169">
        <v>2</v>
      </c>
    </row>
    <row r="19" spans="1:18" ht="28.5">
      <c r="A19" s="159" t="s">
        <v>973</v>
      </c>
      <c r="B19" s="160" t="s">
        <v>395</v>
      </c>
      <c r="C19" s="160" t="s">
        <v>980</v>
      </c>
      <c r="D19" s="161" t="s">
        <v>977</v>
      </c>
      <c r="E19" s="161" t="s">
        <v>986</v>
      </c>
      <c r="F19" s="161" t="s">
        <v>24</v>
      </c>
      <c r="G19" s="161">
        <v>50</v>
      </c>
      <c r="H19" s="161">
        <v>52</v>
      </c>
      <c r="I19" s="161" t="s">
        <v>414</v>
      </c>
      <c r="J19" s="161" t="s">
        <v>227</v>
      </c>
      <c r="K19" s="162" t="s">
        <v>400</v>
      </c>
      <c r="L19" s="160" t="s">
        <v>998</v>
      </c>
      <c r="M19" s="214">
        <v>2200</v>
      </c>
      <c r="N19" s="214">
        <f t="shared" ref="N19:N22" si="2">M19*1.2</f>
        <v>2640</v>
      </c>
      <c r="O19" s="164" t="s">
        <v>1035</v>
      </c>
      <c r="P19" s="160"/>
      <c r="Q19" s="168" t="s">
        <v>4</v>
      </c>
      <c r="R19" s="169">
        <v>2</v>
      </c>
    </row>
    <row r="20" spans="1:18" ht="28.5">
      <c r="A20" s="159" t="s">
        <v>974</v>
      </c>
      <c r="B20" s="160" t="s">
        <v>389</v>
      </c>
      <c r="C20" s="160" t="s">
        <v>981</v>
      </c>
      <c r="D20" s="161" t="s">
        <v>977</v>
      </c>
      <c r="E20" s="161" t="s">
        <v>987</v>
      </c>
      <c r="F20" s="161" t="s">
        <v>24</v>
      </c>
      <c r="G20" s="161">
        <v>65</v>
      </c>
      <c r="H20" s="161">
        <v>52</v>
      </c>
      <c r="I20" s="161" t="s">
        <v>414</v>
      </c>
      <c r="J20" s="161" t="s">
        <v>227</v>
      </c>
      <c r="K20" s="162" t="s">
        <v>400</v>
      </c>
      <c r="L20" s="160" t="s">
        <v>999</v>
      </c>
      <c r="M20" s="214">
        <v>2750</v>
      </c>
      <c r="N20" s="214">
        <f t="shared" si="2"/>
        <v>3300</v>
      </c>
      <c r="O20" s="164" t="s">
        <v>1035</v>
      </c>
      <c r="P20" s="160"/>
      <c r="Q20" s="165" t="s">
        <v>2</v>
      </c>
      <c r="R20" s="166">
        <v>1</v>
      </c>
    </row>
    <row r="21" spans="1:18" ht="28.5">
      <c r="A21" s="159" t="s">
        <v>975</v>
      </c>
      <c r="B21" s="160" t="s">
        <v>389</v>
      </c>
      <c r="C21" s="160" t="s">
        <v>982</v>
      </c>
      <c r="D21" s="161" t="s">
        <v>977</v>
      </c>
      <c r="E21" s="161" t="s">
        <v>988</v>
      </c>
      <c r="F21" s="161" t="s">
        <v>24</v>
      </c>
      <c r="G21" s="161">
        <v>80</v>
      </c>
      <c r="H21" s="161">
        <v>52</v>
      </c>
      <c r="I21" s="161" t="s">
        <v>414</v>
      </c>
      <c r="J21" s="161" t="s">
        <v>227</v>
      </c>
      <c r="K21" s="162" t="s">
        <v>400</v>
      </c>
      <c r="L21" s="160" t="s">
        <v>1000</v>
      </c>
      <c r="M21" s="214">
        <v>3500</v>
      </c>
      <c r="N21" s="214">
        <f t="shared" si="2"/>
        <v>4200</v>
      </c>
      <c r="O21" s="164" t="s">
        <v>1035</v>
      </c>
      <c r="P21" s="160"/>
      <c r="Q21" s="165" t="s">
        <v>2</v>
      </c>
      <c r="R21" s="166">
        <v>1</v>
      </c>
    </row>
    <row r="22" spans="1:18" ht="28.5">
      <c r="A22" s="159" t="s">
        <v>976</v>
      </c>
      <c r="B22" s="160" t="s">
        <v>389</v>
      </c>
      <c r="C22" s="160" t="s">
        <v>983</v>
      </c>
      <c r="D22" s="161" t="s">
        <v>977</v>
      </c>
      <c r="E22" s="161" t="s">
        <v>989</v>
      </c>
      <c r="F22" s="161" t="s">
        <v>24</v>
      </c>
      <c r="G22" s="161">
        <v>100</v>
      </c>
      <c r="H22" s="161">
        <v>52</v>
      </c>
      <c r="I22" s="161" t="s">
        <v>414</v>
      </c>
      <c r="J22" s="161" t="s">
        <v>227</v>
      </c>
      <c r="K22" s="162" t="s">
        <v>400</v>
      </c>
      <c r="L22" s="160" t="s">
        <v>989</v>
      </c>
      <c r="M22" s="214">
        <v>4900</v>
      </c>
      <c r="N22" s="214">
        <f t="shared" si="2"/>
        <v>5880</v>
      </c>
      <c r="O22" s="164" t="s">
        <v>1035</v>
      </c>
      <c r="P22" s="160"/>
      <c r="Q22" s="165" t="s">
        <v>2</v>
      </c>
      <c r="R22" s="166">
        <v>1</v>
      </c>
    </row>
    <row r="23" spans="1:18" ht="28.5">
      <c r="A23" s="159" t="s">
        <v>1110</v>
      </c>
      <c r="B23" s="160" t="s">
        <v>389</v>
      </c>
      <c r="C23" s="160" t="s">
        <v>1114</v>
      </c>
      <c r="D23" s="161" t="s">
        <v>977</v>
      </c>
      <c r="E23" s="161" t="s">
        <v>1112</v>
      </c>
      <c r="F23" s="161" t="s">
        <v>24</v>
      </c>
      <c r="G23" s="161">
        <v>125</v>
      </c>
      <c r="H23" s="161">
        <v>52</v>
      </c>
      <c r="I23" s="161" t="s">
        <v>414</v>
      </c>
      <c r="J23" s="161" t="s">
        <v>227</v>
      </c>
      <c r="K23" s="162" t="s">
        <v>400</v>
      </c>
      <c r="L23" s="160" t="s">
        <v>1112</v>
      </c>
      <c r="M23" s="214">
        <v>6700</v>
      </c>
      <c r="N23" s="214">
        <f>M23*1.2</f>
        <v>8040</v>
      </c>
      <c r="O23" s="164" t="s">
        <v>1035</v>
      </c>
      <c r="P23" s="160"/>
      <c r="Q23" s="165" t="s">
        <v>2</v>
      </c>
      <c r="R23" s="166">
        <v>1</v>
      </c>
    </row>
    <row r="24" spans="1:18" ht="28.5">
      <c r="A24" s="159" t="s">
        <v>1111</v>
      </c>
      <c r="B24" s="160" t="s">
        <v>389</v>
      </c>
      <c r="C24" s="160" t="s">
        <v>1115</v>
      </c>
      <c r="D24" s="161" t="s">
        <v>977</v>
      </c>
      <c r="E24" s="161" t="s">
        <v>1113</v>
      </c>
      <c r="F24" s="161" t="s">
        <v>24</v>
      </c>
      <c r="G24" s="161">
        <v>150</v>
      </c>
      <c r="H24" s="161">
        <v>52</v>
      </c>
      <c r="I24" s="161" t="s">
        <v>414</v>
      </c>
      <c r="J24" s="161" t="s">
        <v>227</v>
      </c>
      <c r="K24" s="162" t="s">
        <v>400</v>
      </c>
      <c r="L24" s="160" t="s">
        <v>1113</v>
      </c>
      <c r="M24" s="214">
        <v>9900</v>
      </c>
      <c r="N24" s="214">
        <f>M24*1.2</f>
        <v>11880</v>
      </c>
      <c r="O24" s="164" t="s">
        <v>1035</v>
      </c>
      <c r="P24" s="160"/>
      <c r="Q24" s="173" t="s">
        <v>6</v>
      </c>
      <c r="R24" s="197">
        <v>3</v>
      </c>
    </row>
    <row r="25" spans="1:18" ht="42.75">
      <c r="A25" s="159" t="s">
        <v>285</v>
      </c>
      <c r="B25" s="160" t="s">
        <v>934</v>
      </c>
      <c r="C25" s="160" t="s">
        <v>935</v>
      </c>
      <c r="D25" s="161" t="s">
        <v>401</v>
      </c>
      <c r="E25" s="161" t="str">
        <f>RIGHT(Таблица68[[#This Row],[Полное  наименование]],7)</f>
        <v>PM 20 D</v>
      </c>
      <c r="F25" s="161" t="s">
        <v>24</v>
      </c>
      <c r="G25" s="161">
        <v>20</v>
      </c>
      <c r="H25" s="170" t="s">
        <v>392</v>
      </c>
      <c r="I25" s="161" t="s">
        <v>393</v>
      </c>
      <c r="J25" s="161" t="s">
        <v>373</v>
      </c>
      <c r="K25" s="162" t="s">
        <v>374</v>
      </c>
      <c r="L25" s="160" t="s">
        <v>402</v>
      </c>
      <c r="M25" s="214">
        <v>400</v>
      </c>
      <c r="N25" s="214">
        <f t="shared" si="0"/>
        <v>480</v>
      </c>
      <c r="O25" s="164" t="s">
        <v>42</v>
      </c>
      <c r="P25" s="160"/>
      <c r="Q25" s="165" t="s">
        <v>2</v>
      </c>
      <c r="R25" s="166">
        <v>1</v>
      </c>
    </row>
    <row r="26" spans="1:18" ht="42.75">
      <c r="A26" s="159" t="s">
        <v>287</v>
      </c>
      <c r="B26" s="160" t="s">
        <v>934</v>
      </c>
      <c r="C26" s="160" t="s">
        <v>936</v>
      </c>
      <c r="D26" s="161" t="s">
        <v>401</v>
      </c>
      <c r="E26" s="161" t="str">
        <f>RIGHT(Таблица68[[#This Row],[Полное  наименование]],7)</f>
        <v>PM 25 D</v>
      </c>
      <c r="F26" s="161" t="s">
        <v>24</v>
      </c>
      <c r="G26" s="161">
        <v>25</v>
      </c>
      <c r="H26" s="170" t="s">
        <v>392</v>
      </c>
      <c r="I26" s="161" t="s">
        <v>393</v>
      </c>
      <c r="J26" s="161" t="s">
        <v>373</v>
      </c>
      <c r="K26" s="162" t="s">
        <v>374</v>
      </c>
      <c r="L26" s="160" t="s">
        <v>403</v>
      </c>
      <c r="M26" s="214">
        <v>550</v>
      </c>
      <c r="N26" s="214">
        <f t="shared" si="0"/>
        <v>660</v>
      </c>
      <c r="O26" s="164" t="s">
        <v>42</v>
      </c>
      <c r="P26" s="160"/>
      <c r="Q26" s="165" t="s">
        <v>2</v>
      </c>
      <c r="R26" s="166">
        <v>1</v>
      </c>
    </row>
    <row r="27" spans="1:18" ht="42.75">
      <c r="A27" s="159" t="s">
        <v>288</v>
      </c>
      <c r="B27" s="160" t="s">
        <v>934</v>
      </c>
      <c r="C27" s="160" t="s">
        <v>937</v>
      </c>
      <c r="D27" s="161" t="s">
        <v>401</v>
      </c>
      <c r="E27" s="161" t="str">
        <f>RIGHT(Таблица68[[#This Row],[Полное  наименование]],7)</f>
        <v>PM 32 D</v>
      </c>
      <c r="F27" s="161" t="s">
        <v>24</v>
      </c>
      <c r="G27" s="161">
        <v>32</v>
      </c>
      <c r="H27" s="170" t="s">
        <v>392</v>
      </c>
      <c r="I27" s="161" t="s">
        <v>393</v>
      </c>
      <c r="J27" s="161" t="s">
        <v>373</v>
      </c>
      <c r="K27" s="162" t="s">
        <v>374</v>
      </c>
      <c r="L27" s="160" t="s">
        <v>404</v>
      </c>
      <c r="M27" s="214">
        <v>680</v>
      </c>
      <c r="N27" s="214">
        <f t="shared" si="0"/>
        <v>816</v>
      </c>
      <c r="O27" s="164" t="s">
        <v>42</v>
      </c>
      <c r="P27" s="160"/>
      <c r="Q27" s="165" t="s">
        <v>2</v>
      </c>
      <c r="R27" s="166">
        <v>1</v>
      </c>
    </row>
    <row r="28" spans="1:18" ht="42.75">
      <c r="A28" s="159" t="s">
        <v>289</v>
      </c>
      <c r="B28" s="160" t="s">
        <v>934</v>
      </c>
      <c r="C28" s="160" t="s">
        <v>1001</v>
      </c>
      <c r="D28" s="161" t="s">
        <v>401</v>
      </c>
      <c r="E28" s="161" t="str">
        <f>RIGHT(Таблица68[[#This Row],[Полное  наименование]],7)</f>
        <v>PM 40 D</v>
      </c>
      <c r="F28" s="161" t="s">
        <v>24</v>
      </c>
      <c r="G28" s="161">
        <v>40</v>
      </c>
      <c r="H28" s="170" t="s">
        <v>392</v>
      </c>
      <c r="I28" s="161" t="s">
        <v>393</v>
      </c>
      <c r="J28" s="161" t="s">
        <v>373</v>
      </c>
      <c r="K28" s="162" t="s">
        <v>374</v>
      </c>
      <c r="L28" s="160" t="s">
        <v>405</v>
      </c>
      <c r="M28" s="214">
        <v>780</v>
      </c>
      <c r="N28" s="214">
        <f t="shared" si="0"/>
        <v>936</v>
      </c>
      <c r="O28" s="164" t="s">
        <v>42</v>
      </c>
      <c r="P28" s="160"/>
      <c r="Q28" s="165" t="s">
        <v>2</v>
      </c>
      <c r="R28" s="166">
        <v>1</v>
      </c>
    </row>
    <row r="29" spans="1:18" ht="42.75">
      <c r="A29" s="159" t="s">
        <v>290</v>
      </c>
      <c r="B29" s="160" t="s">
        <v>934</v>
      </c>
      <c r="C29" s="160" t="s">
        <v>938</v>
      </c>
      <c r="D29" s="161" t="s">
        <v>401</v>
      </c>
      <c r="E29" s="161" t="str">
        <f>RIGHT(Таблица68[[#This Row],[Полное  наименование]],7)</f>
        <v>PM 50 D</v>
      </c>
      <c r="F29" s="161" t="s">
        <v>24</v>
      </c>
      <c r="G29" s="161">
        <v>50</v>
      </c>
      <c r="H29" s="170" t="s">
        <v>392</v>
      </c>
      <c r="I29" s="161" t="s">
        <v>393</v>
      </c>
      <c r="J29" s="161" t="s">
        <v>373</v>
      </c>
      <c r="K29" s="162" t="s">
        <v>374</v>
      </c>
      <c r="L29" s="160" t="s">
        <v>406</v>
      </c>
      <c r="M29" s="214">
        <v>910</v>
      </c>
      <c r="N29" s="214">
        <f t="shared" si="0"/>
        <v>1092</v>
      </c>
      <c r="O29" s="164" t="s">
        <v>42</v>
      </c>
      <c r="P29" s="160"/>
      <c r="Q29" s="165" t="s">
        <v>2</v>
      </c>
      <c r="R29" s="166">
        <v>1</v>
      </c>
    </row>
    <row r="30" spans="1:18" ht="42.75">
      <c r="A30" s="159" t="s">
        <v>291</v>
      </c>
      <c r="B30" s="160" t="s">
        <v>934</v>
      </c>
      <c r="C30" s="160" t="s">
        <v>939</v>
      </c>
      <c r="D30" s="161" t="s">
        <v>401</v>
      </c>
      <c r="E30" s="161" t="str">
        <f>RIGHT(Таблица68[[#This Row],[Полное  наименование]],7)</f>
        <v>PM 65 D</v>
      </c>
      <c r="F30" s="161" t="s">
        <v>24</v>
      </c>
      <c r="G30" s="161">
        <v>65</v>
      </c>
      <c r="H30" s="170" t="s">
        <v>392</v>
      </c>
      <c r="I30" s="161" t="s">
        <v>393</v>
      </c>
      <c r="J30" s="161" t="s">
        <v>373</v>
      </c>
      <c r="K30" s="162" t="s">
        <v>374</v>
      </c>
      <c r="L30" s="160" t="s">
        <v>407</v>
      </c>
      <c r="M30" s="214">
        <v>1150</v>
      </c>
      <c r="N30" s="214">
        <f t="shared" si="0"/>
        <v>1380</v>
      </c>
      <c r="O30" s="164" t="s">
        <v>42</v>
      </c>
      <c r="P30" s="160"/>
      <c r="Q30" s="165" t="s">
        <v>2</v>
      </c>
      <c r="R30" s="166">
        <v>1</v>
      </c>
    </row>
    <row r="31" spans="1:18" ht="42.75">
      <c r="A31" s="159" t="s">
        <v>292</v>
      </c>
      <c r="B31" s="160" t="s">
        <v>934</v>
      </c>
      <c r="C31" s="160" t="s">
        <v>940</v>
      </c>
      <c r="D31" s="161" t="s">
        <v>401</v>
      </c>
      <c r="E31" s="161" t="str">
        <f>RIGHT(Таблица68[[#This Row],[Полное  наименование]],7)</f>
        <v>PM 80 D</v>
      </c>
      <c r="F31" s="161" t="s">
        <v>24</v>
      </c>
      <c r="G31" s="161">
        <v>80</v>
      </c>
      <c r="H31" s="170" t="s">
        <v>392</v>
      </c>
      <c r="I31" s="161" t="s">
        <v>393</v>
      </c>
      <c r="J31" s="161" t="s">
        <v>373</v>
      </c>
      <c r="K31" s="162" t="s">
        <v>374</v>
      </c>
      <c r="L31" s="160" t="s">
        <v>408</v>
      </c>
      <c r="M31" s="214">
        <v>1620</v>
      </c>
      <c r="N31" s="214">
        <f t="shared" si="0"/>
        <v>1944</v>
      </c>
      <c r="O31" s="164" t="s">
        <v>42</v>
      </c>
      <c r="P31" s="160"/>
      <c r="Q31" s="171" t="s">
        <v>4</v>
      </c>
      <c r="R31" s="169">
        <v>2</v>
      </c>
    </row>
    <row r="32" spans="1:18" ht="42.75">
      <c r="A32" s="159" t="s">
        <v>293</v>
      </c>
      <c r="B32" s="160" t="s">
        <v>934</v>
      </c>
      <c r="C32" s="160" t="s">
        <v>941</v>
      </c>
      <c r="D32" s="161" t="s">
        <v>401</v>
      </c>
      <c r="E32" s="161" t="str">
        <f>RIGHT(Таблица68[[#This Row],[Полное  наименование]],8)</f>
        <v>PM 100 D</v>
      </c>
      <c r="F32" s="161" t="s">
        <v>24</v>
      </c>
      <c r="G32" s="161">
        <v>100</v>
      </c>
      <c r="H32" s="170" t="s">
        <v>392</v>
      </c>
      <c r="I32" s="161" t="s">
        <v>393</v>
      </c>
      <c r="J32" s="161" t="s">
        <v>373</v>
      </c>
      <c r="K32" s="162" t="s">
        <v>374</v>
      </c>
      <c r="L32" s="160" t="s">
        <v>409</v>
      </c>
      <c r="M32" s="214">
        <v>2350</v>
      </c>
      <c r="N32" s="214">
        <f t="shared" si="0"/>
        <v>2820</v>
      </c>
      <c r="O32" s="164" t="s">
        <v>42</v>
      </c>
      <c r="P32" s="160"/>
      <c r="Q32" s="171" t="s">
        <v>4</v>
      </c>
      <c r="R32" s="169">
        <v>2</v>
      </c>
    </row>
    <row r="33" spans="1:18" ht="30.75" customHeight="1">
      <c r="A33" s="159" t="s">
        <v>1002</v>
      </c>
      <c r="B33" s="160" t="s">
        <v>934</v>
      </c>
      <c r="C33" s="160" t="s">
        <v>1011</v>
      </c>
      <c r="D33" s="161" t="s">
        <v>1018</v>
      </c>
      <c r="E33" s="161" t="s">
        <v>1019</v>
      </c>
      <c r="F33" s="161" t="s">
        <v>24</v>
      </c>
      <c r="G33" s="161">
        <v>20</v>
      </c>
      <c r="H33" s="161">
        <v>52</v>
      </c>
      <c r="I33" s="161" t="s">
        <v>414</v>
      </c>
      <c r="J33" s="161" t="s">
        <v>227</v>
      </c>
      <c r="K33" s="162" t="s">
        <v>400</v>
      </c>
      <c r="L33" s="160" t="s">
        <v>1027</v>
      </c>
      <c r="M33" s="214">
        <v>490</v>
      </c>
      <c r="N33" s="214">
        <f t="shared" ref="N33:N36" si="3">M33*1.2</f>
        <v>588</v>
      </c>
      <c r="O33" s="164" t="s">
        <v>42</v>
      </c>
      <c r="P33" s="160"/>
      <c r="Q33" s="171" t="s">
        <v>4</v>
      </c>
      <c r="R33" s="166">
        <v>1</v>
      </c>
    </row>
    <row r="34" spans="1:18" ht="30.75" customHeight="1">
      <c r="A34" s="159" t="s">
        <v>1003</v>
      </c>
      <c r="B34" s="160" t="s">
        <v>934</v>
      </c>
      <c r="C34" s="160" t="s">
        <v>1010</v>
      </c>
      <c r="D34" s="161" t="s">
        <v>1018</v>
      </c>
      <c r="E34" s="161" t="s">
        <v>1025</v>
      </c>
      <c r="F34" s="161" t="s">
        <v>24</v>
      </c>
      <c r="G34" s="161">
        <v>25</v>
      </c>
      <c r="H34" s="161">
        <v>52</v>
      </c>
      <c r="I34" s="161" t="s">
        <v>414</v>
      </c>
      <c r="J34" s="161" t="s">
        <v>227</v>
      </c>
      <c r="K34" s="162" t="s">
        <v>400</v>
      </c>
      <c r="L34" s="160" t="s">
        <v>1028</v>
      </c>
      <c r="M34" s="214">
        <v>620</v>
      </c>
      <c r="N34" s="214">
        <f t="shared" si="3"/>
        <v>744</v>
      </c>
      <c r="O34" s="164" t="s">
        <v>42</v>
      </c>
      <c r="P34" s="160"/>
      <c r="Q34" s="171" t="s">
        <v>4</v>
      </c>
      <c r="R34" s="166">
        <v>1</v>
      </c>
    </row>
    <row r="35" spans="1:18" ht="30.75" customHeight="1">
      <c r="A35" s="159" t="s">
        <v>1004</v>
      </c>
      <c r="B35" s="160" t="s">
        <v>934</v>
      </c>
      <c r="C35" s="160" t="s">
        <v>1012</v>
      </c>
      <c r="D35" s="161" t="s">
        <v>1018</v>
      </c>
      <c r="E35" s="161" t="s">
        <v>1026</v>
      </c>
      <c r="F35" s="161" t="s">
        <v>24</v>
      </c>
      <c r="G35" s="161">
        <v>32</v>
      </c>
      <c r="H35" s="161">
        <v>52</v>
      </c>
      <c r="I35" s="161" t="s">
        <v>414</v>
      </c>
      <c r="J35" s="161" t="s">
        <v>227</v>
      </c>
      <c r="K35" s="162" t="s">
        <v>400</v>
      </c>
      <c r="L35" s="160" t="s">
        <v>1029</v>
      </c>
      <c r="M35" s="214">
        <v>800</v>
      </c>
      <c r="N35" s="214">
        <f t="shared" si="3"/>
        <v>960</v>
      </c>
      <c r="O35" s="164" t="s">
        <v>42</v>
      </c>
      <c r="P35" s="160"/>
      <c r="Q35" s="171" t="s">
        <v>4</v>
      </c>
      <c r="R35" s="166">
        <v>1</v>
      </c>
    </row>
    <row r="36" spans="1:18" ht="30.75" customHeight="1">
      <c r="A36" s="159" t="s">
        <v>1005</v>
      </c>
      <c r="B36" s="160" t="s">
        <v>934</v>
      </c>
      <c r="C36" s="160" t="s">
        <v>1013</v>
      </c>
      <c r="D36" s="161" t="s">
        <v>1018</v>
      </c>
      <c r="E36" s="161" t="s">
        <v>1020</v>
      </c>
      <c r="F36" s="161" t="s">
        <v>24</v>
      </c>
      <c r="G36" s="161">
        <v>40</v>
      </c>
      <c r="H36" s="161">
        <v>52</v>
      </c>
      <c r="I36" s="161" t="s">
        <v>414</v>
      </c>
      <c r="J36" s="161" t="s">
        <v>227</v>
      </c>
      <c r="K36" s="162" t="s">
        <v>400</v>
      </c>
      <c r="L36" s="160" t="s">
        <v>1030</v>
      </c>
      <c r="M36" s="214">
        <v>950</v>
      </c>
      <c r="N36" s="214">
        <f t="shared" si="3"/>
        <v>1140</v>
      </c>
      <c r="O36" s="164" t="s">
        <v>42</v>
      </c>
      <c r="P36" s="160"/>
      <c r="Q36" s="171" t="s">
        <v>4</v>
      </c>
      <c r="R36" s="166">
        <v>1</v>
      </c>
    </row>
    <row r="37" spans="1:18" ht="30.75" customHeight="1">
      <c r="A37" s="159" t="s">
        <v>1006</v>
      </c>
      <c r="B37" s="160" t="s">
        <v>934</v>
      </c>
      <c r="C37" s="160" t="s">
        <v>1014</v>
      </c>
      <c r="D37" s="161" t="s">
        <v>1018</v>
      </c>
      <c r="E37" s="161" t="s">
        <v>1021</v>
      </c>
      <c r="F37" s="161" t="s">
        <v>24</v>
      </c>
      <c r="G37" s="161">
        <v>50</v>
      </c>
      <c r="H37" s="161">
        <v>52</v>
      </c>
      <c r="I37" s="161" t="s">
        <v>414</v>
      </c>
      <c r="J37" s="161" t="s">
        <v>227</v>
      </c>
      <c r="K37" s="162" t="s">
        <v>400</v>
      </c>
      <c r="L37" s="160" t="s">
        <v>1031</v>
      </c>
      <c r="M37" s="214">
        <v>1050</v>
      </c>
      <c r="N37" s="214">
        <f t="shared" ref="N37:N38" si="4">M37*1.2</f>
        <v>1260</v>
      </c>
      <c r="O37" s="164" t="s">
        <v>42</v>
      </c>
      <c r="P37" s="160"/>
      <c r="Q37" s="171" t="s">
        <v>4</v>
      </c>
      <c r="R37" s="166">
        <v>1</v>
      </c>
    </row>
    <row r="38" spans="1:18" ht="30.75" customHeight="1">
      <c r="A38" s="159" t="s">
        <v>1007</v>
      </c>
      <c r="B38" s="160" t="s">
        <v>934</v>
      </c>
      <c r="C38" s="160" t="s">
        <v>1015</v>
      </c>
      <c r="D38" s="161" t="s">
        <v>1018</v>
      </c>
      <c r="E38" s="161" t="s">
        <v>1022</v>
      </c>
      <c r="F38" s="161" t="s">
        <v>24</v>
      </c>
      <c r="G38" s="161">
        <v>65</v>
      </c>
      <c r="H38" s="161">
        <v>52</v>
      </c>
      <c r="I38" s="161" t="s">
        <v>414</v>
      </c>
      <c r="J38" s="161" t="s">
        <v>227</v>
      </c>
      <c r="K38" s="162" t="s">
        <v>400</v>
      </c>
      <c r="L38" s="160" t="s">
        <v>1032</v>
      </c>
      <c r="M38" s="214">
        <v>1500</v>
      </c>
      <c r="N38" s="214">
        <f t="shared" si="4"/>
        <v>1800</v>
      </c>
      <c r="O38" s="164" t="s">
        <v>42</v>
      </c>
      <c r="P38" s="160"/>
      <c r="Q38" s="171" t="s">
        <v>4</v>
      </c>
      <c r="R38" s="166">
        <v>1</v>
      </c>
    </row>
    <row r="39" spans="1:18" ht="30.75" customHeight="1">
      <c r="A39" s="159" t="s">
        <v>1008</v>
      </c>
      <c r="B39" s="160" t="s">
        <v>934</v>
      </c>
      <c r="C39" s="160" t="s">
        <v>1016</v>
      </c>
      <c r="D39" s="161" t="s">
        <v>1018</v>
      </c>
      <c r="E39" s="161" t="s">
        <v>1023</v>
      </c>
      <c r="F39" s="161" t="s">
        <v>24</v>
      </c>
      <c r="G39" s="161">
        <v>80</v>
      </c>
      <c r="H39" s="161">
        <v>52</v>
      </c>
      <c r="I39" s="161" t="s">
        <v>414</v>
      </c>
      <c r="J39" s="161" t="s">
        <v>227</v>
      </c>
      <c r="K39" s="162" t="s">
        <v>400</v>
      </c>
      <c r="L39" s="160" t="s">
        <v>1033</v>
      </c>
      <c r="M39" s="214">
        <v>1990</v>
      </c>
      <c r="N39" s="214">
        <f t="shared" ref="N39:N40" si="5">M39*1.2</f>
        <v>2388</v>
      </c>
      <c r="O39" s="164" t="s">
        <v>42</v>
      </c>
      <c r="P39" s="160"/>
      <c r="Q39" s="171" t="s">
        <v>4</v>
      </c>
      <c r="R39" s="169">
        <v>2</v>
      </c>
    </row>
    <row r="40" spans="1:18" ht="30.75" customHeight="1">
      <c r="A40" s="159" t="s">
        <v>1009</v>
      </c>
      <c r="B40" s="160" t="s">
        <v>934</v>
      </c>
      <c r="C40" s="160" t="s">
        <v>1017</v>
      </c>
      <c r="D40" s="161" t="s">
        <v>1018</v>
      </c>
      <c r="E40" s="161" t="s">
        <v>1024</v>
      </c>
      <c r="F40" s="161" t="s">
        <v>24</v>
      </c>
      <c r="G40" s="161">
        <v>100</v>
      </c>
      <c r="H40" s="161">
        <v>52</v>
      </c>
      <c r="I40" s="161" t="s">
        <v>414</v>
      </c>
      <c r="J40" s="161" t="s">
        <v>227</v>
      </c>
      <c r="K40" s="162" t="s">
        <v>400</v>
      </c>
      <c r="L40" s="160" t="s">
        <v>1034</v>
      </c>
      <c r="M40" s="214">
        <v>2900</v>
      </c>
      <c r="N40" s="214">
        <f t="shared" si="5"/>
        <v>3480</v>
      </c>
      <c r="O40" s="164" t="s">
        <v>42</v>
      </c>
      <c r="P40" s="160"/>
      <c r="Q40" s="171" t="s">
        <v>4</v>
      </c>
      <c r="R40" s="169">
        <v>2</v>
      </c>
    </row>
    <row r="41" spans="1:18" ht="30.75" customHeight="1">
      <c r="A41" s="159" t="s">
        <v>1116</v>
      </c>
      <c r="B41" s="160" t="s">
        <v>934</v>
      </c>
      <c r="C41" s="160" t="s">
        <v>1118</v>
      </c>
      <c r="D41" s="161" t="s">
        <v>1018</v>
      </c>
      <c r="E41" s="161" t="s">
        <v>1120</v>
      </c>
      <c r="F41" s="161" t="s">
        <v>24</v>
      </c>
      <c r="G41" s="161">
        <v>125</v>
      </c>
      <c r="H41" s="161">
        <v>52</v>
      </c>
      <c r="I41" s="161" t="s">
        <v>414</v>
      </c>
      <c r="J41" s="161" t="s">
        <v>227</v>
      </c>
      <c r="K41" s="162" t="s">
        <v>400</v>
      </c>
      <c r="L41" s="160" t="s">
        <v>1122</v>
      </c>
      <c r="M41" s="214">
        <v>4050</v>
      </c>
      <c r="N41" s="214">
        <f>M41*1.2</f>
        <v>4860</v>
      </c>
      <c r="O41" s="164" t="s">
        <v>1035</v>
      </c>
      <c r="P41" s="160"/>
      <c r="Q41" s="173" t="s">
        <v>6</v>
      </c>
      <c r="R41" s="169">
        <v>3</v>
      </c>
    </row>
    <row r="42" spans="1:18" ht="30.75" customHeight="1">
      <c r="A42" s="159" t="s">
        <v>1117</v>
      </c>
      <c r="B42" s="160" t="s">
        <v>934</v>
      </c>
      <c r="C42" s="160" t="s">
        <v>1119</v>
      </c>
      <c r="D42" s="161" t="s">
        <v>1018</v>
      </c>
      <c r="E42" s="161" t="s">
        <v>1121</v>
      </c>
      <c r="F42" s="161" t="s">
        <v>24</v>
      </c>
      <c r="G42" s="161">
        <v>150</v>
      </c>
      <c r="H42" s="161">
        <v>52</v>
      </c>
      <c r="I42" s="161" t="s">
        <v>414</v>
      </c>
      <c r="J42" s="161" t="s">
        <v>227</v>
      </c>
      <c r="K42" s="162" t="s">
        <v>400</v>
      </c>
      <c r="L42" s="160" t="s">
        <v>1123</v>
      </c>
      <c r="M42" s="214">
        <v>6500</v>
      </c>
      <c r="N42" s="214">
        <f>M42*1.2</f>
        <v>7800</v>
      </c>
      <c r="O42" s="164" t="s">
        <v>1035</v>
      </c>
      <c r="P42" s="160"/>
      <c r="Q42" s="173" t="s">
        <v>6</v>
      </c>
      <c r="R42" s="169">
        <v>3</v>
      </c>
    </row>
    <row r="43" spans="1:18" ht="25.5">
      <c r="A43" s="159" t="s">
        <v>298</v>
      </c>
      <c r="B43" s="160" t="s">
        <v>410</v>
      </c>
      <c r="C43" s="160" t="s">
        <v>411</v>
      </c>
      <c r="D43" s="161" t="s">
        <v>412</v>
      </c>
      <c r="E43" s="161" t="s">
        <v>413</v>
      </c>
      <c r="F43" s="161" t="s">
        <v>903</v>
      </c>
      <c r="G43" s="161"/>
      <c r="H43" s="170" t="s">
        <v>392</v>
      </c>
      <c r="I43" s="161" t="s">
        <v>414</v>
      </c>
      <c r="J43" s="161" t="s">
        <v>373</v>
      </c>
      <c r="K43" s="162" t="s">
        <v>415</v>
      </c>
      <c r="L43" s="160" t="s">
        <v>416</v>
      </c>
      <c r="M43" s="214">
        <v>280</v>
      </c>
      <c r="N43" s="214">
        <f t="shared" si="0"/>
        <v>336</v>
      </c>
      <c r="O43" s="164" t="s">
        <v>42</v>
      </c>
      <c r="P43" s="160"/>
      <c r="Q43" s="165" t="s">
        <v>2</v>
      </c>
      <c r="R43" s="166">
        <v>1</v>
      </c>
    </row>
    <row r="44" spans="1:18" ht="25.5">
      <c r="A44" s="159" t="s">
        <v>299</v>
      </c>
      <c r="B44" s="160" t="s">
        <v>410</v>
      </c>
      <c r="C44" s="160" t="s">
        <v>417</v>
      </c>
      <c r="D44" s="161" t="s">
        <v>412</v>
      </c>
      <c r="E44" s="161" t="s">
        <v>418</v>
      </c>
      <c r="F44" s="161" t="s">
        <v>419</v>
      </c>
      <c r="G44" s="161"/>
      <c r="H44" s="170" t="s">
        <v>392</v>
      </c>
      <c r="I44" s="161" t="s">
        <v>414</v>
      </c>
      <c r="J44" s="161" t="s">
        <v>373</v>
      </c>
      <c r="K44" s="162" t="s">
        <v>415</v>
      </c>
      <c r="L44" s="160" t="s">
        <v>420</v>
      </c>
      <c r="M44" s="214">
        <v>299</v>
      </c>
      <c r="N44" s="214">
        <f t="shared" si="0"/>
        <v>358.8</v>
      </c>
      <c r="O44" s="164" t="s">
        <v>42</v>
      </c>
      <c r="P44" s="160"/>
      <c r="Q44" s="165" t="s">
        <v>2</v>
      </c>
      <c r="R44" s="166">
        <v>1</v>
      </c>
    </row>
    <row r="45" spans="1:18" ht="25.5">
      <c r="A45" s="159" t="s">
        <v>301</v>
      </c>
      <c r="B45" s="160" t="s">
        <v>421</v>
      </c>
      <c r="C45" s="160" t="s">
        <v>422</v>
      </c>
      <c r="D45" s="161" t="s">
        <v>423</v>
      </c>
      <c r="E45" s="161" t="s">
        <v>423</v>
      </c>
      <c r="F45" s="161" t="s">
        <v>424</v>
      </c>
      <c r="G45" s="161"/>
      <c r="H45" s="170" t="s">
        <v>392</v>
      </c>
      <c r="I45" s="161" t="s">
        <v>414</v>
      </c>
      <c r="J45" s="161" t="s">
        <v>373</v>
      </c>
      <c r="K45" s="162" t="s">
        <v>415</v>
      </c>
      <c r="L45" s="160" t="s">
        <v>425</v>
      </c>
      <c r="M45" s="214">
        <v>340</v>
      </c>
      <c r="N45" s="214">
        <f t="shared" si="0"/>
        <v>408</v>
      </c>
      <c r="O45" s="164" t="s">
        <v>42</v>
      </c>
      <c r="P45" s="160"/>
      <c r="Q45" s="165" t="s">
        <v>2</v>
      </c>
      <c r="R45" s="166">
        <v>1</v>
      </c>
    </row>
    <row r="46" spans="1:18" ht="25.5">
      <c r="A46" s="159" t="s">
        <v>303</v>
      </c>
      <c r="B46" s="160" t="s">
        <v>426</v>
      </c>
      <c r="C46" s="160" t="s">
        <v>427</v>
      </c>
      <c r="D46" s="161" t="s">
        <v>428</v>
      </c>
      <c r="E46" s="161" t="s">
        <v>428</v>
      </c>
      <c r="F46" s="161" t="s">
        <v>429</v>
      </c>
      <c r="G46" s="161"/>
      <c r="H46" s="170" t="s">
        <v>392</v>
      </c>
      <c r="I46" s="161" t="s">
        <v>414</v>
      </c>
      <c r="J46" s="161" t="s">
        <v>373</v>
      </c>
      <c r="K46" s="162" t="s">
        <v>415</v>
      </c>
      <c r="L46" s="160" t="s">
        <v>430</v>
      </c>
      <c r="M46" s="214">
        <v>420</v>
      </c>
      <c r="N46" s="214">
        <f t="shared" si="0"/>
        <v>504</v>
      </c>
      <c r="O46" s="164" t="s">
        <v>42</v>
      </c>
      <c r="P46" s="160"/>
      <c r="Q46" s="165" t="s">
        <v>2</v>
      </c>
      <c r="R46" s="166">
        <v>1</v>
      </c>
    </row>
    <row r="47" spans="1:18" ht="25.5">
      <c r="A47" s="159" t="s">
        <v>305</v>
      </c>
      <c r="B47" s="160" t="s">
        <v>929</v>
      </c>
      <c r="C47" s="160" t="s">
        <v>930</v>
      </c>
      <c r="D47" s="161" t="s">
        <v>431</v>
      </c>
      <c r="E47" s="161" t="s">
        <v>432</v>
      </c>
      <c r="F47" s="161"/>
      <c r="G47" s="161"/>
      <c r="H47" s="170" t="s">
        <v>392</v>
      </c>
      <c r="I47" s="161" t="s">
        <v>414</v>
      </c>
      <c r="J47" s="161" t="s">
        <v>373</v>
      </c>
      <c r="K47" s="162" t="s">
        <v>415</v>
      </c>
      <c r="L47" s="160" t="s">
        <v>433</v>
      </c>
      <c r="M47" s="214">
        <v>95</v>
      </c>
      <c r="N47" s="214">
        <f t="shared" si="0"/>
        <v>114</v>
      </c>
      <c r="O47" s="164" t="s">
        <v>42</v>
      </c>
      <c r="P47" s="160"/>
      <c r="Q47" s="165" t="s">
        <v>2</v>
      </c>
      <c r="R47" s="166">
        <v>1</v>
      </c>
    </row>
    <row r="48" spans="1:18" ht="18.75">
      <c r="A48" s="177" t="s">
        <v>923</v>
      </c>
      <c r="B48" s="178" t="s">
        <v>929</v>
      </c>
      <c r="C48" s="178" t="s">
        <v>931</v>
      </c>
      <c r="D48" s="179" t="s">
        <v>431</v>
      </c>
      <c r="E48" s="179" t="s">
        <v>932</v>
      </c>
      <c r="F48" s="179"/>
      <c r="G48" s="179"/>
      <c r="H48" s="240" t="s">
        <v>392</v>
      </c>
      <c r="I48" s="179" t="s">
        <v>414</v>
      </c>
      <c r="J48" s="179" t="s">
        <v>373</v>
      </c>
      <c r="K48" s="180" t="s">
        <v>415</v>
      </c>
      <c r="L48" s="178" t="s">
        <v>933</v>
      </c>
      <c r="M48" s="241">
        <v>280</v>
      </c>
      <c r="N48" s="241">
        <f>M48*1.2</f>
        <v>336</v>
      </c>
      <c r="O48" s="191" t="s">
        <v>42</v>
      </c>
      <c r="P48" s="178"/>
      <c r="Q48" s="242" t="s">
        <v>4</v>
      </c>
      <c r="R48" s="166">
        <v>2</v>
      </c>
    </row>
    <row r="49" spans="1:18" ht="42.75">
      <c r="A49" s="161" t="s">
        <v>307</v>
      </c>
      <c r="B49" s="160" t="s">
        <v>306</v>
      </c>
      <c r="C49" s="160" t="s">
        <v>434</v>
      </c>
      <c r="D49" s="161" t="s">
        <v>435</v>
      </c>
      <c r="E49" s="161" t="str">
        <f>RIGHT(Таблица68[[#This Row],[Полное  наименование]],6)</f>
        <v>CVH 10</v>
      </c>
      <c r="F49" s="161" t="s">
        <v>24</v>
      </c>
      <c r="G49" s="161">
        <v>10</v>
      </c>
      <c r="H49" s="170" t="s">
        <v>392</v>
      </c>
      <c r="I49" s="161" t="s">
        <v>414</v>
      </c>
      <c r="J49" s="161" t="s">
        <v>373</v>
      </c>
      <c r="K49" s="162" t="s">
        <v>374</v>
      </c>
      <c r="L49" s="160" t="s">
        <v>436</v>
      </c>
      <c r="M49" s="214">
        <v>140</v>
      </c>
      <c r="N49" s="214">
        <f t="shared" si="0"/>
        <v>168</v>
      </c>
      <c r="O49" s="163" t="s">
        <v>42</v>
      </c>
      <c r="P49" s="160"/>
      <c r="Q49" s="165" t="s">
        <v>2</v>
      </c>
      <c r="R49" s="161">
        <v>1</v>
      </c>
    </row>
    <row r="50" spans="1:18" ht="42.75">
      <c r="A50" s="161" t="s">
        <v>308</v>
      </c>
      <c r="B50" s="160" t="s">
        <v>306</v>
      </c>
      <c r="C50" s="160" t="s">
        <v>437</v>
      </c>
      <c r="D50" s="161" t="s">
        <v>435</v>
      </c>
      <c r="E50" s="161" t="str">
        <f>RIGHT(Таблица68[[#This Row],[Полное  наименование]],6)</f>
        <v>CVH 15</v>
      </c>
      <c r="F50" s="161" t="s">
        <v>24</v>
      </c>
      <c r="G50" s="161">
        <v>15</v>
      </c>
      <c r="H50" s="170" t="s">
        <v>392</v>
      </c>
      <c r="I50" s="161" t="s">
        <v>414</v>
      </c>
      <c r="J50" s="161" t="s">
        <v>373</v>
      </c>
      <c r="K50" s="162" t="s">
        <v>374</v>
      </c>
      <c r="L50" s="160" t="s">
        <v>438</v>
      </c>
      <c r="M50" s="214">
        <v>140</v>
      </c>
      <c r="N50" s="214">
        <f t="shared" si="0"/>
        <v>168</v>
      </c>
      <c r="O50" s="163" t="s">
        <v>42</v>
      </c>
      <c r="P50" s="160"/>
      <c r="Q50" s="173" t="s">
        <v>6</v>
      </c>
      <c r="R50" s="197">
        <v>3</v>
      </c>
    </row>
    <row r="51" spans="1:18" ht="42.75">
      <c r="A51" s="161" t="s">
        <v>309</v>
      </c>
      <c r="B51" s="160" t="s">
        <v>306</v>
      </c>
      <c r="C51" s="160" t="s">
        <v>439</v>
      </c>
      <c r="D51" s="161" t="s">
        <v>435</v>
      </c>
      <c r="E51" s="161" t="str">
        <f>RIGHT(Таблица68[[#This Row],[Полное  наименование]],6)</f>
        <v>CVH 20</v>
      </c>
      <c r="F51" s="161" t="s">
        <v>24</v>
      </c>
      <c r="G51" s="161">
        <v>20</v>
      </c>
      <c r="H51" s="170" t="s">
        <v>392</v>
      </c>
      <c r="I51" s="161" t="s">
        <v>414</v>
      </c>
      <c r="J51" s="161" t="s">
        <v>373</v>
      </c>
      <c r="K51" s="162" t="s">
        <v>374</v>
      </c>
      <c r="L51" s="160" t="s">
        <v>438</v>
      </c>
      <c r="M51" s="214">
        <v>140</v>
      </c>
      <c r="N51" s="214">
        <f t="shared" si="0"/>
        <v>168</v>
      </c>
      <c r="O51" s="163" t="s">
        <v>42</v>
      </c>
      <c r="P51" s="160"/>
      <c r="Q51" s="173" t="s">
        <v>6</v>
      </c>
      <c r="R51" s="197">
        <v>3</v>
      </c>
    </row>
    <row r="52" spans="1:18" ht="25.5">
      <c r="A52" s="243" t="s">
        <v>310</v>
      </c>
      <c r="B52" s="244" t="s">
        <v>942</v>
      </c>
      <c r="C52" s="244" t="s">
        <v>943</v>
      </c>
      <c r="D52" s="245" t="s">
        <v>440</v>
      </c>
      <c r="E52" s="245" t="str">
        <f>RIGHT(Таблица68[[#This Row],[Полное  наименование]],6)</f>
        <v>OFV 20</v>
      </c>
      <c r="F52" s="245" t="s">
        <v>41</v>
      </c>
      <c r="G52" s="245">
        <v>20</v>
      </c>
      <c r="H52" s="245">
        <v>52</v>
      </c>
      <c r="I52" s="245" t="s">
        <v>133</v>
      </c>
      <c r="J52" s="245" t="s">
        <v>227</v>
      </c>
      <c r="K52" s="246" t="s">
        <v>400</v>
      </c>
      <c r="L52" s="244" t="s">
        <v>441</v>
      </c>
      <c r="M52" s="247">
        <v>200</v>
      </c>
      <c r="N52" s="247">
        <f t="shared" si="0"/>
        <v>240</v>
      </c>
      <c r="O52" s="248" t="s">
        <v>42</v>
      </c>
      <c r="P52" s="244"/>
      <c r="Q52" s="249" t="s">
        <v>2</v>
      </c>
      <c r="R52" s="166">
        <v>1</v>
      </c>
    </row>
    <row r="53" spans="1:18" ht="25.5">
      <c r="A53" s="159" t="s">
        <v>311</v>
      </c>
      <c r="B53" s="160" t="s">
        <v>942</v>
      </c>
      <c r="C53" s="160" t="s">
        <v>944</v>
      </c>
      <c r="D53" s="161" t="s">
        <v>440</v>
      </c>
      <c r="E53" s="161" t="str">
        <f>RIGHT(Таблица68[[#This Row],[Полное  наименование]],6)</f>
        <v>OFV 25</v>
      </c>
      <c r="F53" s="161" t="s">
        <v>41</v>
      </c>
      <c r="G53" s="161">
        <v>25</v>
      </c>
      <c r="H53" s="161">
        <v>52</v>
      </c>
      <c r="I53" s="161" t="s">
        <v>133</v>
      </c>
      <c r="J53" s="161" t="s">
        <v>227</v>
      </c>
      <c r="K53" s="162" t="s">
        <v>400</v>
      </c>
      <c r="L53" s="160" t="s">
        <v>442</v>
      </c>
      <c r="M53" s="214">
        <v>210</v>
      </c>
      <c r="N53" s="214">
        <f t="shared" si="0"/>
        <v>252</v>
      </c>
      <c r="O53" s="164" t="s">
        <v>42</v>
      </c>
      <c r="P53" s="160"/>
      <c r="Q53" s="165" t="s">
        <v>2</v>
      </c>
      <c r="R53" s="166">
        <v>1</v>
      </c>
    </row>
    <row r="54" spans="1:18" ht="18.75">
      <c r="A54" s="159" t="s">
        <v>312</v>
      </c>
      <c r="B54" s="160" t="s">
        <v>942</v>
      </c>
      <c r="C54" s="160" t="s">
        <v>945</v>
      </c>
      <c r="D54" s="161" t="s">
        <v>440</v>
      </c>
      <c r="E54" s="161" t="str">
        <f>RIGHT(Таблица68[[#This Row],[Полное  наименование]],6)</f>
        <v>OFV 32</v>
      </c>
      <c r="F54" s="161" t="s">
        <v>41</v>
      </c>
      <c r="G54" s="161">
        <v>32</v>
      </c>
      <c r="H54" s="161">
        <v>52</v>
      </c>
      <c r="I54" s="161" t="s">
        <v>133</v>
      </c>
      <c r="J54" s="161" t="s">
        <v>227</v>
      </c>
      <c r="K54" s="162" t="s">
        <v>400</v>
      </c>
      <c r="L54" s="160" t="s">
        <v>443</v>
      </c>
      <c r="M54" s="214">
        <v>325</v>
      </c>
      <c r="N54" s="214">
        <f t="shared" si="0"/>
        <v>390</v>
      </c>
      <c r="O54" s="164" t="s">
        <v>42</v>
      </c>
      <c r="P54" s="160"/>
      <c r="Q54" s="171" t="s">
        <v>4</v>
      </c>
      <c r="R54" s="169">
        <v>2</v>
      </c>
    </row>
    <row r="55" spans="1:18" ht="18.75">
      <c r="A55" s="159" t="s">
        <v>313</v>
      </c>
      <c r="B55" s="160" t="s">
        <v>942</v>
      </c>
      <c r="C55" s="160" t="s">
        <v>946</v>
      </c>
      <c r="D55" s="161" t="s">
        <v>440</v>
      </c>
      <c r="E55" s="161" t="str">
        <f>RIGHT(Таблица68[[#This Row],[Полное  наименование]],6)</f>
        <v>OFV 40</v>
      </c>
      <c r="F55" s="161" t="s">
        <v>41</v>
      </c>
      <c r="G55" s="161">
        <v>40</v>
      </c>
      <c r="H55" s="161">
        <v>52</v>
      </c>
      <c r="I55" s="161" t="s">
        <v>133</v>
      </c>
      <c r="J55" s="161" t="s">
        <v>227</v>
      </c>
      <c r="K55" s="162" t="s">
        <v>400</v>
      </c>
      <c r="L55" s="160" t="s">
        <v>444</v>
      </c>
      <c r="M55" s="214">
        <v>330</v>
      </c>
      <c r="N55" s="214">
        <f t="shared" si="0"/>
        <v>396</v>
      </c>
      <c r="O55" s="164" t="s">
        <v>42</v>
      </c>
      <c r="P55" s="160"/>
      <c r="Q55" s="171" t="s">
        <v>4</v>
      </c>
      <c r="R55" s="169">
        <v>2</v>
      </c>
    </row>
    <row r="56" spans="1:18" ht="28.5">
      <c r="A56" s="197" t="s">
        <v>1036</v>
      </c>
      <c r="B56" s="160" t="s">
        <v>1038</v>
      </c>
      <c r="C56" s="160" t="s">
        <v>1039</v>
      </c>
      <c r="D56" s="161" t="s">
        <v>447</v>
      </c>
      <c r="E56" s="161" t="s">
        <v>1041</v>
      </c>
      <c r="F56" s="161" t="s">
        <v>41</v>
      </c>
      <c r="G56" s="161">
        <v>15</v>
      </c>
      <c r="H56" s="161">
        <v>52</v>
      </c>
      <c r="I56" s="161" t="s">
        <v>133</v>
      </c>
      <c r="J56" s="161" t="s">
        <v>227</v>
      </c>
      <c r="K56" s="162" t="s">
        <v>400</v>
      </c>
      <c r="L56" s="160" t="s">
        <v>1041</v>
      </c>
      <c r="M56" s="214">
        <v>290</v>
      </c>
      <c r="N56" s="214">
        <f>M56*1.2</f>
        <v>348</v>
      </c>
      <c r="O56" s="164" t="s">
        <v>42</v>
      </c>
      <c r="P56" s="160"/>
      <c r="Q56" s="171" t="s">
        <v>2</v>
      </c>
      <c r="R56" s="169">
        <v>1</v>
      </c>
    </row>
    <row r="57" spans="1:18" ht="28.5">
      <c r="A57" s="197" t="s">
        <v>1037</v>
      </c>
      <c r="B57" s="160" t="s">
        <v>1038</v>
      </c>
      <c r="C57" s="160" t="s">
        <v>1040</v>
      </c>
      <c r="D57" s="161" t="s">
        <v>447</v>
      </c>
      <c r="E57" s="161" t="s">
        <v>1042</v>
      </c>
      <c r="F57" s="161" t="s">
        <v>41</v>
      </c>
      <c r="G57" s="161">
        <v>20</v>
      </c>
      <c r="H57" s="161">
        <v>52</v>
      </c>
      <c r="I57" s="161" t="s">
        <v>133</v>
      </c>
      <c r="J57" s="161" t="s">
        <v>227</v>
      </c>
      <c r="K57" s="162" t="s">
        <v>400</v>
      </c>
      <c r="L57" s="160" t="s">
        <v>1042</v>
      </c>
      <c r="M57" s="214">
        <v>315</v>
      </c>
      <c r="N57" s="214">
        <f>M57*1.2</f>
        <v>378</v>
      </c>
      <c r="O57" s="164" t="s">
        <v>42</v>
      </c>
      <c r="P57" s="160"/>
      <c r="Q57" s="173" t="s">
        <v>6</v>
      </c>
      <c r="R57" s="169">
        <v>3</v>
      </c>
    </row>
    <row r="58" spans="1:18" ht="28.5">
      <c r="A58" s="159" t="s">
        <v>23</v>
      </c>
      <c r="B58" s="160" t="s">
        <v>445</v>
      </c>
      <c r="C58" s="160" t="s">
        <v>446</v>
      </c>
      <c r="D58" s="161" t="s">
        <v>447</v>
      </c>
      <c r="E58" s="161" t="str">
        <f>RIGHT(Таблица68[[#This Row],[Полное  наименование]],12)</f>
        <v>SVA 15 D STR</v>
      </c>
      <c r="F58" s="161" t="s">
        <v>24</v>
      </c>
      <c r="G58" s="161">
        <v>15</v>
      </c>
      <c r="H58" s="161">
        <v>52</v>
      </c>
      <c r="I58" s="161" t="s">
        <v>133</v>
      </c>
      <c r="J58" s="161" t="s">
        <v>227</v>
      </c>
      <c r="K58" s="162" t="s">
        <v>400</v>
      </c>
      <c r="L58" s="160" t="s">
        <v>448</v>
      </c>
      <c r="M58" s="214">
        <v>48</v>
      </c>
      <c r="N58" s="214">
        <f t="shared" si="0"/>
        <v>57.599999999999994</v>
      </c>
      <c r="O58" s="164" t="s">
        <v>42</v>
      </c>
      <c r="P58" s="160"/>
      <c r="Q58" s="165" t="s">
        <v>2</v>
      </c>
      <c r="R58" s="166">
        <v>1</v>
      </c>
    </row>
    <row r="59" spans="1:18" ht="18" customHeight="1">
      <c r="A59" s="159" t="s">
        <v>40</v>
      </c>
      <c r="B59" s="160" t="s">
        <v>445</v>
      </c>
      <c r="C59" s="160" t="s">
        <v>449</v>
      </c>
      <c r="D59" s="161" t="s">
        <v>447</v>
      </c>
      <c r="E59" s="161" t="str">
        <f>RIGHT(Таблица68[[#This Row],[Полное  наименование]],12)</f>
        <v>SVA 15 D ANG</v>
      </c>
      <c r="F59" s="161" t="s">
        <v>41</v>
      </c>
      <c r="G59" s="161">
        <v>15</v>
      </c>
      <c r="H59" s="161">
        <v>52</v>
      </c>
      <c r="I59" s="161" t="s">
        <v>133</v>
      </c>
      <c r="J59" s="161" t="s">
        <v>227</v>
      </c>
      <c r="K59" s="162" t="s">
        <v>400</v>
      </c>
      <c r="L59" s="160" t="s">
        <v>450</v>
      </c>
      <c r="M59" s="214">
        <v>48</v>
      </c>
      <c r="N59" s="214">
        <f t="shared" si="0"/>
        <v>57.599999999999994</v>
      </c>
      <c r="O59" s="164" t="s">
        <v>42</v>
      </c>
      <c r="P59" s="160"/>
      <c r="Q59" s="165" t="s">
        <v>2</v>
      </c>
      <c r="R59" s="166">
        <v>1</v>
      </c>
    </row>
    <row r="60" spans="1:18" ht="28.5">
      <c r="A60" s="159" t="s">
        <v>25</v>
      </c>
      <c r="B60" s="160" t="s">
        <v>445</v>
      </c>
      <c r="C60" s="160" t="s">
        <v>451</v>
      </c>
      <c r="D60" s="161" t="s">
        <v>447</v>
      </c>
      <c r="E60" s="161" t="str">
        <f>RIGHT(Таблица68[[#This Row],[Полное  наименование]],12)</f>
        <v>SVA 20 D STR</v>
      </c>
      <c r="F60" s="161" t="s">
        <v>24</v>
      </c>
      <c r="G60" s="161">
        <v>20</v>
      </c>
      <c r="H60" s="161">
        <v>52</v>
      </c>
      <c r="I60" s="161" t="s">
        <v>133</v>
      </c>
      <c r="J60" s="161" t="s">
        <v>227</v>
      </c>
      <c r="K60" s="162" t="s">
        <v>400</v>
      </c>
      <c r="L60" s="160" t="s">
        <v>452</v>
      </c>
      <c r="M60" s="214">
        <v>54</v>
      </c>
      <c r="N60" s="214">
        <f t="shared" si="0"/>
        <v>64.8</v>
      </c>
      <c r="O60" s="164" t="s">
        <v>42</v>
      </c>
      <c r="P60" s="160"/>
      <c r="Q60" s="165" t="s">
        <v>2</v>
      </c>
      <c r="R60" s="166">
        <v>1</v>
      </c>
    </row>
    <row r="61" spans="1:18" ht="18" customHeight="1">
      <c r="A61" s="159" t="s">
        <v>43</v>
      </c>
      <c r="B61" s="160" t="s">
        <v>445</v>
      </c>
      <c r="C61" s="160" t="s">
        <v>453</v>
      </c>
      <c r="D61" s="161" t="s">
        <v>447</v>
      </c>
      <c r="E61" s="161" t="str">
        <f>RIGHT(Таблица68[[#This Row],[Полное  наименование]],12)</f>
        <v>SVA 20 D ANG</v>
      </c>
      <c r="F61" s="161" t="s">
        <v>41</v>
      </c>
      <c r="G61" s="161">
        <v>20</v>
      </c>
      <c r="H61" s="161">
        <v>52</v>
      </c>
      <c r="I61" s="161" t="s">
        <v>133</v>
      </c>
      <c r="J61" s="161" t="s">
        <v>227</v>
      </c>
      <c r="K61" s="162" t="s">
        <v>400</v>
      </c>
      <c r="L61" s="160" t="s">
        <v>454</v>
      </c>
      <c r="M61" s="214">
        <v>54</v>
      </c>
      <c r="N61" s="214">
        <f t="shared" si="0"/>
        <v>64.8</v>
      </c>
      <c r="O61" s="164" t="s">
        <v>42</v>
      </c>
      <c r="P61" s="160"/>
      <c r="Q61" s="165" t="s">
        <v>2</v>
      </c>
      <c r="R61" s="166">
        <v>1</v>
      </c>
    </row>
    <row r="62" spans="1:18" ht="28.5">
      <c r="A62" s="159" t="s">
        <v>26</v>
      </c>
      <c r="B62" s="160" t="s">
        <v>445</v>
      </c>
      <c r="C62" s="160" t="s">
        <v>455</v>
      </c>
      <c r="D62" s="161" t="s">
        <v>447</v>
      </c>
      <c r="E62" s="161" t="str">
        <f>RIGHT(Таблица68[[#This Row],[Полное  наименование]],12)</f>
        <v>SVA 25 D STR</v>
      </c>
      <c r="F62" s="161" t="s">
        <v>24</v>
      </c>
      <c r="G62" s="161">
        <v>25</v>
      </c>
      <c r="H62" s="161">
        <v>52</v>
      </c>
      <c r="I62" s="161" t="s">
        <v>133</v>
      </c>
      <c r="J62" s="161" t="s">
        <v>227</v>
      </c>
      <c r="K62" s="162" t="s">
        <v>400</v>
      </c>
      <c r="L62" s="160" t="s">
        <v>456</v>
      </c>
      <c r="M62" s="214">
        <v>66</v>
      </c>
      <c r="N62" s="214">
        <f t="shared" si="0"/>
        <v>79.2</v>
      </c>
      <c r="O62" s="164" t="s">
        <v>42</v>
      </c>
      <c r="P62" s="160"/>
      <c r="Q62" s="165" t="s">
        <v>2</v>
      </c>
      <c r="R62" s="166">
        <v>1</v>
      </c>
    </row>
    <row r="63" spans="1:18" ht="18" customHeight="1">
      <c r="A63" s="159" t="s">
        <v>44</v>
      </c>
      <c r="B63" s="160" t="s">
        <v>445</v>
      </c>
      <c r="C63" s="160" t="s">
        <v>457</v>
      </c>
      <c r="D63" s="161" t="s">
        <v>447</v>
      </c>
      <c r="E63" s="161" t="str">
        <f>RIGHT(Таблица68[[#This Row],[Полное  наименование]],12)</f>
        <v>SVA 25 D ANG</v>
      </c>
      <c r="F63" s="161" t="s">
        <v>41</v>
      </c>
      <c r="G63" s="161">
        <v>25</v>
      </c>
      <c r="H63" s="161">
        <v>52</v>
      </c>
      <c r="I63" s="161" t="s">
        <v>133</v>
      </c>
      <c r="J63" s="161" t="s">
        <v>227</v>
      </c>
      <c r="K63" s="162" t="s">
        <v>400</v>
      </c>
      <c r="L63" s="160" t="s">
        <v>458</v>
      </c>
      <c r="M63" s="214">
        <v>66</v>
      </c>
      <c r="N63" s="214">
        <f t="shared" si="0"/>
        <v>79.2</v>
      </c>
      <c r="O63" s="164" t="s">
        <v>42</v>
      </c>
      <c r="P63" s="160"/>
      <c r="Q63" s="165" t="s">
        <v>2</v>
      </c>
      <c r="R63" s="166">
        <v>1</v>
      </c>
    </row>
    <row r="64" spans="1:18" ht="28.5">
      <c r="A64" s="159" t="s">
        <v>27</v>
      </c>
      <c r="B64" s="160" t="s">
        <v>445</v>
      </c>
      <c r="C64" s="160" t="s">
        <v>459</v>
      </c>
      <c r="D64" s="161" t="s">
        <v>447</v>
      </c>
      <c r="E64" s="161" t="str">
        <f>RIGHT(Таблица68[[#This Row],[Полное  наименование]],12)</f>
        <v>SVA 32 D STR</v>
      </c>
      <c r="F64" s="161" t="s">
        <v>24</v>
      </c>
      <c r="G64" s="161">
        <v>32</v>
      </c>
      <c r="H64" s="161">
        <v>52</v>
      </c>
      <c r="I64" s="161" t="s">
        <v>133</v>
      </c>
      <c r="J64" s="161" t="s">
        <v>227</v>
      </c>
      <c r="K64" s="162" t="s">
        <v>400</v>
      </c>
      <c r="L64" s="160" t="s">
        <v>460</v>
      </c>
      <c r="M64" s="214">
        <v>84</v>
      </c>
      <c r="N64" s="214">
        <f t="shared" si="0"/>
        <v>100.8</v>
      </c>
      <c r="O64" s="164" t="s">
        <v>42</v>
      </c>
      <c r="P64" s="160"/>
      <c r="Q64" s="165" t="s">
        <v>2</v>
      </c>
      <c r="R64" s="166">
        <v>1</v>
      </c>
    </row>
    <row r="65" spans="1:18" ht="15" customHeight="1">
      <c r="A65" s="159" t="s">
        <v>45</v>
      </c>
      <c r="B65" s="160" t="s">
        <v>445</v>
      </c>
      <c r="C65" s="160" t="s">
        <v>461</v>
      </c>
      <c r="D65" s="161" t="s">
        <v>447</v>
      </c>
      <c r="E65" s="161" t="str">
        <f>RIGHT(Таблица68[[#This Row],[Полное  наименование]],12)</f>
        <v>SVA 32 D ANG</v>
      </c>
      <c r="F65" s="161" t="s">
        <v>41</v>
      </c>
      <c r="G65" s="161">
        <v>32</v>
      </c>
      <c r="H65" s="161">
        <v>52</v>
      </c>
      <c r="I65" s="161" t="s">
        <v>133</v>
      </c>
      <c r="J65" s="161" t="s">
        <v>227</v>
      </c>
      <c r="K65" s="162" t="s">
        <v>400</v>
      </c>
      <c r="L65" s="160" t="s">
        <v>462</v>
      </c>
      <c r="M65" s="214">
        <v>84</v>
      </c>
      <c r="N65" s="214">
        <f t="shared" si="0"/>
        <v>100.8</v>
      </c>
      <c r="O65" s="164" t="s">
        <v>42</v>
      </c>
      <c r="P65" s="160"/>
      <c r="Q65" s="165" t="s">
        <v>2</v>
      </c>
      <c r="R65" s="166">
        <v>1</v>
      </c>
    </row>
    <row r="66" spans="1:18" ht="28.5">
      <c r="A66" s="159" t="s">
        <v>28</v>
      </c>
      <c r="B66" s="160" t="s">
        <v>445</v>
      </c>
      <c r="C66" s="160" t="s">
        <v>463</v>
      </c>
      <c r="D66" s="161" t="s">
        <v>447</v>
      </c>
      <c r="E66" s="161" t="str">
        <f>RIGHT(Таблица68[[#This Row],[Полное  наименование]],12)</f>
        <v>SVA 40 D STR</v>
      </c>
      <c r="F66" s="161" t="s">
        <v>24</v>
      </c>
      <c r="G66" s="161">
        <v>40</v>
      </c>
      <c r="H66" s="161">
        <v>52</v>
      </c>
      <c r="I66" s="161" t="s">
        <v>133</v>
      </c>
      <c r="J66" s="161" t="s">
        <v>227</v>
      </c>
      <c r="K66" s="162" t="s">
        <v>400</v>
      </c>
      <c r="L66" s="160" t="s">
        <v>464</v>
      </c>
      <c r="M66" s="214">
        <v>112</v>
      </c>
      <c r="N66" s="214">
        <f t="shared" si="0"/>
        <v>134.4</v>
      </c>
      <c r="O66" s="164" t="s">
        <v>42</v>
      </c>
      <c r="P66" s="160"/>
      <c r="Q66" s="165" t="s">
        <v>2</v>
      </c>
      <c r="R66" s="166">
        <v>1</v>
      </c>
    </row>
    <row r="67" spans="1:18" ht="18" customHeight="1">
      <c r="A67" s="159" t="s">
        <v>46</v>
      </c>
      <c r="B67" s="160" t="s">
        <v>445</v>
      </c>
      <c r="C67" s="160" t="s">
        <v>465</v>
      </c>
      <c r="D67" s="161" t="s">
        <v>447</v>
      </c>
      <c r="E67" s="161" t="str">
        <f>RIGHT(Таблица68[[#This Row],[Полное  наименование]],12)</f>
        <v>SVA 40 D ANG</v>
      </c>
      <c r="F67" s="161" t="s">
        <v>41</v>
      </c>
      <c r="G67" s="161">
        <v>40</v>
      </c>
      <c r="H67" s="161">
        <v>52</v>
      </c>
      <c r="I67" s="161" t="s">
        <v>133</v>
      </c>
      <c r="J67" s="161" t="s">
        <v>227</v>
      </c>
      <c r="K67" s="162" t="s">
        <v>400</v>
      </c>
      <c r="L67" s="160" t="s">
        <v>466</v>
      </c>
      <c r="M67" s="214">
        <v>112</v>
      </c>
      <c r="N67" s="214">
        <f t="shared" si="0"/>
        <v>134.4</v>
      </c>
      <c r="O67" s="164" t="s">
        <v>42</v>
      </c>
      <c r="P67" s="160"/>
      <c r="Q67" s="165" t="s">
        <v>2</v>
      </c>
      <c r="R67" s="166">
        <v>1</v>
      </c>
    </row>
    <row r="68" spans="1:18" ht="28.5">
      <c r="A68" s="159" t="s">
        <v>29</v>
      </c>
      <c r="B68" s="160" t="s">
        <v>445</v>
      </c>
      <c r="C68" s="160" t="s">
        <v>467</v>
      </c>
      <c r="D68" s="161" t="s">
        <v>447</v>
      </c>
      <c r="E68" s="161" t="str">
        <f>RIGHT(Таблица68[[#This Row],[Полное  наименование]],12)</f>
        <v>SVA 50 D STR</v>
      </c>
      <c r="F68" s="161" t="s">
        <v>24</v>
      </c>
      <c r="G68" s="161">
        <v>50</v>
      </c>
      <c r="H68" s="161">
        <v>52</v>
      </c>
      <c r="I68" s="161" t="s">
        <v>133</v>
      </c>
      <c r="J68" s="161" t="s">
        <v>227</v>
      </c>
      <c r="K68" s="162" t="s">
        <v>400</v>
      </c>
      <c r="L68" s="160" t="s">
        <v>468</v>
      </c>
      <c r="M68" s="214">
        <v>135</v>
      </c>
      <c r="N68" s="214">
        <f t="shared" si="0"/>
        <v>162</v>
      </c>
      <c r="O68" s="164" t="s">
        <v>42</v>
      </c>
      <c r="P68" s="160"/>
      <c r="Q68" s="165" t="s">
        <v>2</v>
      </c>
      <c r="R68" s="166">
        <v>1</v>
      </c>
    </row>
    <row r="69" spans="1:18" ht="14.25" customHeight="1">
      <c r="A69" s="159" t="s">
        <v>47</v>
      </c>
      <c r="B69" s="160" t="s">
        <v>445</v>
      </c>
      <c r="C69" s="160" t="s">
        <v>469</v>
      </c>
      <c r="D69" s="161" t="s">
        <v>447</v>
      </c>
      <c r="E69" s="161" t="str">
        <f>RIGHT(Таблица68[[#This Row],[Полное  наименование]],12)</f>
        <v>SVA 50 D ANG</v>
      </c>
      <c r="F69" s="161" t="s">
        <v>41</v>
      </c>
      <c r="G69" s="161">
        <v>50</v>
      </c>
      <c r="H69" s="161">
        <v>52</v>
      </c>
      <c r="I69" s="161" t="s">
        <v>133</v>
      </c>
      <c r="J69" s="161" t="s">
        <v>227</v>
      </c>
      <c r="K69" s="162" t="s">
        <v>400</v>
      </c>
      <c r="L69" s="160" t="s">
        <v>470</v>
      </c>
      <c r="M69" s="214">
        <v>135</v>
      </c>
      <c r="N69" s="214">
        <f t="shared" si="0"/>
        <v>162</v>
      </c>
      <c r="O69" s="164" t="s">
        <v>42</v>
      </c>
      <c r="P69" s="160"/>
      <c r="Q69" s="165" t="s">
        <v>2</v>
      </c>
      <c r="R69" s="166">
        <v>1</v>
      </c>
    </row>
    <row r="70" spans="1:18" ht="28.5">
      <c r="A70" s="159" t="s">
        <v>30</v>
      </c>
      <c r="B70" s="160" t="s">
        <v>445</v>
      </c>
      <c r="C70" s="160" t="s">
        <v>471</v>
      </c>
      <c r="D70" s="161" t="s">
        <v>447</v>
      </c>
      <c r="E70" s="161" t="str">
        <f>RIGHT(Таблица68[[#This Row],[Полное  наименование]],12)</f>
        <v>SVA 65 D STR</v>
      </c>
      <c r="F70" s="161" t="s">
        <v>24</v>
      </c>
      <c r="G70" s="161">
        <v>65</v>
      </c>
      <c r="H70" s="161">
        <v>52</v>
      </c>
      <c r="I70" s="161" t="s">
        <v>133</v>
      </c>
      <c r="J70" s="161" t="s">
        <v>227</v>
      </c>
      <c r="K70" s="162" t="s">
        <v>400</v>
      </c>
      <c r="L70" s="160" t="s">
        <v>472</v>
      </c>
      <c r="M70" s="214">
        <v>175</v>
      </c>
      <c r="N70" s="214">
        <f t="shared" si="0"/>
        <v>210</v>
      </c>
      <c r="O70" s="164" t="s">
        <v>42</v>
      </c>
      <c r="P70" s="160"/>
      <c r="Q70" s="165" t="s">
        <v>2</v>
      </c>
      <c r="R70" s="166">
        <v>1</v>
      </c>
    </row>
    <row r="71" spans="1:18" ht="18" customHeight="1">
      <c r="A71" s="159" t="s">
        <v>48</v>
      </c>
      <c r="B71" s="160" t="s">
        <v>445</v>
      </c>
      <c r="C71" s="160" t="s">
        <v>473</v>
      </c>
      <c r="D71" s="161" t="s">
        <v>447</v>
      </c>
      <c r="E71" s="161" t="str">
        <f>RIGHT(Таблица68[[#This Row],[Полное  наименование]],12)</f>
        <v>SVA 65 D ANG</v>
      </c>
      <c r="F71" s="161" t="s">
        <v>41</v>
      </c>
      <c r="G71" s="161">
        <v>65</v>
      </c>
      <c r="H71" s="161">
        <v>52</v>
      </c>
      <c r="I71" s="161" t="s">
        <v>133</v>
      </c>
      <c r="J71" s="161" t="s">
        <v>227</v>
      </c>
      <c r="K71" s="162" t="s">
        <v>400</v>
      </c>
      <c r="L71" s="160" t="s">
        <v>474</v>
      </c>
      <c r="M71" s="214">
        <v>175</v>
      </c>
      <c r="N71" s="214">
        <f t="shared" si="0"/>
        <v>210</v>
      </c>
      <c r="O71" s="164" t="s">
        <v>42</v>
      </c>
      <c r="P71" s="160"/>
      <c r="Q71" s="165" t="s">
        <v>2</v>
      </c>
      <c r="R71" s="166">
        <v>1</v>
      </c>
    </row>
    <row r="72" spans="1:18" ht="28.5">
      <c r="A72" s="159" t="s">
        <v>31</v>
      </c>
      <c r="B72" s="160" t="s">
        <v>445</v>
      </c>
      <c r="C72" s="160" t="s">
        <v>475</v>
      </c>
      <c r="D72" s="161" t="s">
        <v>447</v>
      </c>
      <c r="E72" s="161" t="str">
        <f>RIGHT(Таблица68[[#This Row],[Полное  наименование]],12)</f>
        <v>SVA 80 D STR</v>
      </c>
      <c r="F72" s="161" t="s">
        <v>24</v>
      </c>
      <c r="G72" s="161">
        <v>80</v>
      </c>
      <c r="H72" s="161">
        <v>52</v>
      </c>
      <c r="I72" s="161" t="s">
        <v>133</v>
      </c>
      <c r="J72" s="161" t="s">
        <v>227</v>
      </c>
      <c r="K72" s="162" t="s">
        <v>400</v>
      </c>
      <c r="L72" s="160" t="s">
        <v>476</v>
      </c>
      <c r="M72" s="214">
        <v>203</v>
      </c>
      <c r="N72" s="214">
        <f t="shared" si="0"/>
        <v>243.6</v>
      </c>
      <c r="O72" s="164" t="s">
        <v>42</v>
      </c>
      <c r="P72" s="160"/>
      <c r="Q72" s="165" t="s">
        <v>2</v>
      </c>
      <c r="R72" s="166">
        <v>1</v>
      </c>
    </row>
    <row r="73" spans="1:18" ht="18" customHeight="1">
      <c r="A73" s="159" t="s">
        <v>49</v>
      </c>
      <c r="B73" s="160" t="s">
        <v>445</v>
      </c>
      <c r="C73" s="160" t="s">
        <v>477</v>
      </c>
      <c r="D73" s="161" t="s">
        <v>447</v>
      </c>
      <c r="E73" s="161" t="str">
        <f>RIGHT(Таблица68[[#This Row],[Полное  наименование]],12)</f>
        <v>SVA 80 D ANG</v>
      </c>
      <c r="F73" s="161" t="s">
        <v>41</v>
      </c>
      <c r="G73" s="161">
        <v>80</v>
      </c>
      <c r="H73" s="161">
        <v>52</v>
      </c>
      <c r="I73" s="161" t="s">
        <v>133</v>
      </c>
      <c r="J73" s="161" t="s">
        <v>227</v>
      </c>
      <c r="K73" s="162" t="s">
        <v>400</v>
      </c>
      <c r="L73" s="160" t="s">
        <v>478</v>
      </c>
      <c r="M73" s="214">
        <v>203</v>
      </c>
      <c r="N73" s="214">
        <f t="shared" si="0"/>
        <v>243.6</v>
      </c>
      <c r="O73" s="164" t="s">
        <v>42</v>
      </c>
      <c r="P73" s="160"/>
      <c r="Q73" s="165" t="s">
        <v>2</v>
      </c>
      <c r="R73" s="166">
        <v>1</v>
      </c>
    </row>
    <row r="74" spans="1:18" s="175" customFormat="1" ht="15.75" customHeight="1">
      <c r="A74" s="159" t="s">
        <v>32</v>
      </c>
      <c r="B74" s="160" t="s">
        <v>445</v>
      </c>
      <c r="C74" s="160" t="s">
        <v>479</v>
      </c>
      <c r="D74" s="161" t="s">
        <v>447</v>
      </c>
      <c r="E74" s="161" t="str">
        <f>RIGHT(Таблица68[[#This Row],[Полное  наименование]],13)</f>
        <v>SVA 100 D STR</v>
      </c>
      <c r="F74" s="161" t="s">
        <v>24</v>
      </c>
      <c r="G74" s="161">
        <v>100</v>
      </c>
      <c r="H74" s="161">
        <v>52</v>
      </c>
      <c r="I74" s="161" t="s">
        <v>133</v>
      </c>
      <c r="J74" s="161" t="s">
        <v>227</v>
      </c>
      <c r="K74" s="162" t="s">
        <v>400</v>
      </c>
      <c r="L74" s="160" t="s">
        <v>480</v>
      </c>
      <c r="M74" s="214">
        <v>410</v>
      </c>
      <c r="N74" s="214">
        <f t="shared" si="0"/>
        <v>492</v>
      </c>
      <c r="O74" s="164" t="s">
        <v>42</v>
      </c>
      <c r="P74" s="174"/>
      <c r="Q74" s="165" t="s">
        <v>2</v>
      </c>
      <c r="R74" s="169">
        <v>1</v>
      </c>
    </row>
    <row r="75" spans="1:18" s="175" customFormat="1" ht="28.5">
      <c r="A75" s="159" t="s">
        <v>50</v>
      </c>
      <c r="B75" s="160" t="s">
        <v>445</v>
      </c>
      <c r="C75" s="160" t="s">
        <v>481</v>
      </c>
      <c r="D75" s="161" t="s">
        <v>447</v>
      </c>
      <c r="E75" s="161" t="str">
        <f>RIGHT(Таблица68[[#This Row],[Полное  наименование]],13)</f>
        <v>SVA 100 D ANG</v>
      </c>
      <c r="F75" s="161" t="s">
        <v>41</v>
      </c>
      <c r="G75" s="161">
        <v>100</v>
      </c>
      <c r="H75" s="161">
        <v>52</v>
      </c>
      <c r="I75" s="161" t="s">
        <v>133</v>
      </c>
      <c r="J75" s="161" t="s">
        <v>227</v>
      </c>
      <c r="K75" s="162" t="s">
        <v>400</v>
      </c>
      <c r="L75" s="160" t="s">
        <v>482</v>
      </c>
      <c r="M75" s="214">
        <v>410</v>
      </c>
      <c r="N75" s="214">
        <f t="shared" si="0"/>
        <v>492</v>
      </c>
      <c r="O75" s="164" t="s">
        <v>42</v>
      </c>
      <c r="P75" s="174"/>
      <c r="Q75" s="165" t="s">
        <v>2</v>
      </c>
      <c r="R75" s="169">
        <v>1</v>
      </c>
    </row>
    <row r="76" spans="1:18" s="175" customFormat="1" ht="28.5">
      <c r="A76" s="159" t="s">
        <v>33</v>
      </c>
      <c r="B76" s="160" t="s">
        <v>445</v>
      </c>
      <c r="C76" s="160" t="s">
        <v>483</v>
      </c>
      <c r="D76" s="161" t="s">
        <v>447</v>
      </c>
      <c r="E76" s="161" t="str">
        <f>RIGHT(Таблица68[[#This Row],[Полное  наименование]],13)</f>
        <v>SVA 125 D STR</v>
      </c>
      <c r="F76" s="161" t="s">
        <v>24</v>
      </c>
      <c r="G76" s="161">
        <v>125</v>
      </c>
      <c r="H76" s="161">
        <v>52</v>
      </c>
      <c r="I76" s="161" t="s">
        <v>133</v>
      </c>
      <c r="J76" s="161" t="s">
        <v>227</v>
      </c>
      <c r="K76" s="162" t="s">
        <v>400</v>
      </c>
      <c r="L76" s="160" t="s">
        <v>484</v>
      </c>
      <c r="M76" s="214">
        <v>700</v>
      </c>
      <c r="N76" s="214">
        <f t="shared" si="0"/>
        <v>840</v>
      </c>
      <c r="O76" s="164" t="s">
        <v>42</v>
      </c>
      <c r="P76" s="174"/>
      <c r="Q76" s="176" t="s">
        <v>4</v>
      </c>
      <c r="R76" s="169">
        <v>2</v>
      </c>
    </row>
    <row r="77" spans="1:18" s="175" customFormat="1" ht="28.5">
      <c r="A77" s="159" t="s">
        <v>51</v>
      </c>
      <c r="B77" s="160" t="s">
        <v>445</v>
      </c>
      <c r="C77" s="160" t="s">
        <v>485</v>
      </c>
      <c r="D77" s="161" t="s">
        <v>447</v>
      </c>
      <c r="E77" s="161" t="str">
        <f>RIGHT(Таблица68[[#This Row],[Полное  наименование]],13)</f>
        <v>SVA 125 D ANG</v>
      </c>
      <c r="F77" s="161" t="s">
        <v>41</v>
      </c>
      <c r="G77" s="161">
        <v>125</v>
      </c>
      <c r="H77" s="161">
        <v>52</v>
      </c>
      <c r="I77" s="161" t="s">
        <v>133</v>
      </c>
      <c r="J77" s="161" t="s">
        <v>227</v>
      </c>
      <c r="K77" s="162" t="s">
        <v>400</v>
      </c>
      <c r="L77" s="160" t="s">
        <v>486</v>
      </c>
      <c r="M77" s="214">
        <v>700</v>
      </c>
      <c r="N77" s="214">
        <f t="shared" si="0"/>
        <v>840</v>
      </c>
      <c r="O77" s="164" t="s">
        <v>42</v>
      </c>
      <c r="P77" s="174"/>
      <c r="Q77" s="176" t="s">
        <v>4</v>
      </c>
      <c r="R77" s="169">
        <v>2</v>
      </c>
    </row>
    <row r="78" spans="1:18" s="175" customFormat="1" ht="28.5">
      <c r="A78" s="159" t="s">
        <v>34</v>
      </c>
      <c r="B78" s="160" t="s">
        <v>445</v>
      </c>
      <c r="C78" s="160" t="s">
        <v>487</v>
      </c>
      <c r="D78" s="161" t="s">
        <v>447</v>
      </c>
      <c r="E78" s="161" t="str">
        <f>RIGHT(Таблица68[[#This Row],[Полное  наименование]],13)</f>
        <v>SVA 150 D STR</v>
      </c>
      <c r="F78" s="161" t="s">
        <v>24</v>
      </c>
      <c r="G78" s="161">
        <v>150</v>
      </c>
      <c r="H78" s="161">
        <v>52</v>
      </c>
      <c r="I78" s="161" t="s">
        <v>133</v>
      </c>
      <c r="J78" s="161" t="s">
        <v>227</v>
      </c>
      <c r="K78" s="162" t="s">
        <v>400</v>
      </c>
      <c r="L78" s="160" t="s">
        <v>488</v>
      </c>
      <c r="M78" s="214">
        <v>980</v>
      </c>
      <c r="N78" s="214">
        <f t="shared" si="0"/>
        <v>1176</v>
      </c>
      <c r="O78" s="164" t="s">
        <v>42</v>
      </c>
      <c r="P78" s="174"/>
      <c r="Q78" s="176" t="s">
        <v>4</v>
      </c>
      <c r="R78" s="169">
        <v>2</v>
      </c>
    </row>
    <row r="79" spans="1:18" s="175" customFormat="1" ht="15" customHeight="1">
      <c r="A79" s="159" t="s">
        <v>52</v>
      </c>
      <c r="B79" s="160" t="s">
        <v>445</v>
      </c>
      <c r="C79" s="160" t="s">
        <v>489</v>
      </c>
      <c r="D79" s="161" t="s">
        <v>447</v>
      </c>
      <c r="E79" s="161" t="str">
        <f>RIGHT(Таблица68[[#This Row],[Полное  наименование]],13)</f>
        <v>SVA 150 D ANG</v>
      </c>
      <c r="F79" s="161" t="s">
        <v>41</v>
      </c>
      <c r="G79" s="161">
        <v>150</v>
      </c>
      <c r="H79" s="161">
        <v>52</v>
      </c>
      <c r="I79" s="161" t="s">
        <v>133</v>
      </c>
      <c r="J79" s="161" t="s">
        <v>227</v>
      </c>
      <c r="K79" s="162" t="s">
        <v>400</v>
      </c>
      <c r="L79" s="160" t="s">
        <v>490</v>
      </c>
      <c r="M79" s="214">
        <v>980</v>
      </c>
      <c r="N79" s="214">
        <f t="shared" si="0"/>
        <v>1176</v>
      </c>
      <c r="O79" s="164" t="s">
        <v>42</v>
      </c>
      <c r="P79" s="174"/>
      <c r="Q79" s="176" t="s">
        <v>4</v>
      </c>
      <c r="R79" s="169">
        <v>2</v>
      </c>
    </row>
    <row r="80" spans="1:18" ht="17.25" customHeight="1">
      <c r="A80" s="159" t="s">
        <v>35</v>
      </c>
      <c r="B80" s="160" t="s">
        <v>445</v>
      </c>
      <c r="C80" s="160" t="s">
        <v>479</v>
      </c>
      <c r="D80" s="161" t="s">
        <v>447</v>
      </c>
      <c r="E80" s="161" t="str">
        <f>RIGHT(Таблица68[[#This Row],[Полное  наименование]],13)</f>
        <v>SVA 100 D STR</v>
      </c>
      <c r="F80" s="161" t="s">
        <v>24</v>
      </c>
      <c r="G80" s="161">
        <v>100</v>
      </c>
      <c r="H80" s="161">
        <v>40</v>
      </c>
      <c r="I80" s="161" t="s">
        <v>133</v>
      </c>
      <c r="J80" s="161" t="s">
        <v>227</v>
      </c>
      <c r="K80" s="162" t="s">
        <v>400</v>
      </c>
      <c r="L80" s="160" t="s">
        <v>480</v>
      </c>
      <c r="M80" s="214">
        <v>350</v>
      </c>
      <c r="N80" s="214">
        <f t="shared" si="0"/>
        <v>420</v>
      </c>
      <c r="O80" s="164" t="s">
        <v>42</v>
      </c>
      <c r="P80" s="160"/>
      <c r="Q80" s="165" t="s">
        <v>2</v>
      </c>
      <c r="R80" s="166">
        <v>1</v>
      </c>
    </row>
    <row r="81" spans="1:18" ht="15" customHeight="1">
      <c r="A81" s="159" t="s">
        <v>53</v>
      </c>
      <c r="B81" s="160" t="s">
        <v>445</v>
      </c>
      <c r="C81" s="160" t="s">
        <v>481</v>
      </c>
      <c r="D81" s="161" t="s">
        <v>447</v>
      </c>
      <c r="E81" s="161" t="str">
        <f>RIGHT(Таблица68[[#This Row],[Полное  наименование]],13)</f>
        <v>SVA 100 D ANG</v>
      </c>
      <c r="F81" s="161" t="s">
        <v>41</v>
      </c>
      <c r="G81" s="161">
        <v>100</v>
      </c>
      <c r="H81" s="161">
        <v>40</v>
      </c>
      <c r="I81" s="161" t="s">
        <v>133</v>
      </c>
      <c r="J81" s="161" t="s">
        <v>227</v>
      </c>
      <c r="K81" s="162" t="s">
        <v>400</v>
      </c>
      <c r="L81" s="160" t="s">
        <v>482</v>
      </c>
      <c r="M81" s="214">
        <v>350</v>
      </c>
      <c r="N81" s="214">
        <f t="shared" si="0"/>
        <v>420</v>
      </c>
      <c r="O81" s="164" t="s">
        <v>42</v>
      </c>
      <c r="P81" s="160"/>
      <c r="Q81" s="165" t="s">
        <v>2</v>
      </c>
      <c r="R81" s="166">
        <v>1</v>
      </c>
    </row>
    <row r="82" spans="1:18" ht="18" customHeight="1">
      <c r="A82" s="159" t="s">
        <v>36</v>
      </c>
      <c r="B82" s="160" t="s">
        <v>445</v>
      </c>
      <c r="C82" s="160" t="s">
        <v>491</v>
      </c>
      <c r="D82" s="161" t="s">
        <v>447</v>
      </c>
      <c r="E82" s="161" t="str">
        <f>RIGHT(Таблица68[[#This Row],[Полное  наименование]],13)</f>
        <v>SVA 125 D STR</v>
      </c>
      <c r="F82" s="161" t="s">
        <v>24</v>
      </c>
      <c r="G82" s="161">
        <v>125</v>
      </c>
      <c r="H82" s="161">
        <v>40</v>
      </c>
      <c r="I82" s="161" t="s">
        <v>133</v>
      </c>
      <c r="J82" s="161" t="s">
        <v>227</v>
      </c>
      <c r="K82" s="162" t="s">
        <v>400</v>
      </c>
      <c r="L82" s="160" t="s">
        <v>484</v>
      </c>
      <c r="M82" s="214">
        <v>580</v>
      </c>
      <c r="N82" s="214">
        <f t="shared" si="0"/>
        <v>696</v>
      </c>
      <c r="O82" s="164" t="s">
        <v>42</v>
      </c>
      <c r="P82" s="160"/>
      <c r="Q82" s="176" t="s">
        <v>4</v>
      </c>
      <c r="R82" s="169">
        <v>2</v>
      </c>
    </row>
    <row r="83" spans="1:18" ht="15.75" customHeight="1">
      <c r="A83" s="159" t="s">
        <v>54</v>
      </c>
      <c r="B83" s="160" t="s">
        <v>445</v>
      </c>
      <c r="C83" s="160" t="s">
        <v>485</v>
      </c>
      <c r="D83" s="161" t="s">
        <v>447</v>
      </c>
      <c r="E83" s="161" t="str">
        <f>RIGHT(Таблица68[[#This Row],[Полное  наименование]],13)</f>
        <v>SVA 125 D ANG</v>
      </c>
      <c r="F83" s="161" t="s">
        <v>41</v>
      </c>
      <c r="G83" s="161">
        <v>125</v>
      </c>
      <c r="H83" s="161">
        <v>40</v>
      </c>
      <c r="I83" s="161" t="s">
        <v>133</v>
      </c>
      <c r="J83" s="161" t="s">
        <v>227</v>
      </c>
      <c r="K83" s="162" t="s">
        <v>400</v>
      </c>
      <c r="L83" s="160" t="s">
        <v>486</v>
      </c>
      <c r="M83" s="214">
        <v>580</v>
      </c>
      <c r="N83" s="214">
        <f t="shared" si="0"/>
        <v>696</v>
      </c>
      <c r="O83" s="164" t="s">
        <v>42</v>
      </c>
      <c r="P83" s="160"/>
      <c r="Q83" s="165" t="s">
        <v>2</v>
      </c>
      <c r="R83" s="166">
        <v>1</v>
      </c>
    </row>
    <row r="84" spans="1:18" ht="16.5" customHeight="1">
      <c r="A84" s="159" t="s">
        <v>37</v>
      </c>
      <c r="B84" s="160" t="s">
        <v>445</v>
      </c>
      <c r="C84" s="160" t="s">
        <v>487</v>
      </c>
      <c r="D84" s="161" t="s">
        <v>447</v>
      </c>
      <c r="E84" s="161" t="str">
        <f>RIGHT(Таблица68[[#This Row],[Полное  наименование]],13)</f>
        <v>SVA 150 D STR</v>
      </c>
      <c r="F84" s="161" t="s">
        <v>24</v>
      </c>
      <c r="G84" s="161">
        <v>150</v>
      </c>
      <c r="H84" s="161">
        <v>40</v>
      </c>
      <c r="I84" s="161" t="s">
        <v>133</v>
      </c>
      <c r="J84" s="161" t="s">
        <v>227</v>
      </c>
      <c r="K84" s="162" t="s">
        <v>400</v>
      </c>
      <c r="L84" s="160" t="s">
        <v>488</v>
      </c>
      <c r="M84" s="214">
        <v>820</v>
      </c>
      <c r="N84" s="214">
        <f t="shared" si="0"/>
        <v>984</v>
      </c>
      <c r="O84" s="164" t="s">
        <v>42</v>
      </c>
      <c r="P84" s="160"/>
      <c r="Q84" s="176" t="s">
        <v>4</v>
      </c>
      <c r="R84" s="169">
        <v>2</v>
      </c>
    </row>
    <row r="85" spans="1:18" ht="15" customHeight="1">
      <c r="A85" s="159" t="s">
        <v>55</v>
      </c>
      <c r="B85" s="160" t="s">
        <v>445</v>
      </c>
      <c r="C85" s="160" t="s">
        <v>489</v>
      </c>
      <c r="D85" s="161" t="s">
        <v>447</v>
      </c>
      <c r="E85" s="161" t="str">
        <f>RIGHT(Таблица68[[#This Row],[Полное  наименование]],13)</f>
        <v>SVA 150 D ANG</v>
      </c>
      <c r="F85" s="161" t="s">
        <v>41</v>
      </c>
      <c r="G85" s="161">
        <v>150</v>
      </c>
      <c r="H85" s="161">
        <v>40</v>
      </c>
      <c r="I85" s="161" t="s">
        <v>133</v>
      </c>
      <c r="J85" s="161" t="s">
        <v>227</v>
      </c>
      <c r="K85" s="162" t="s">
        <v>400</v>
      </c>
      <c r="L85" s="160" t="s">
        <v>490</v>
      </c>
      <c r="M85" s="214">
        <v>820</v>
      </c>
      <c r="N85" s="214">
        <f t="shared" si="0"/>
        <v>984</v>
      </c>
      <c r="O85" s="164" t="s">
        <v>42</v>
      </c>
      <c r="P85" s="160"/>
      <c r="Q85" s="165" t="s">
        <v>2</v>
      </c>
      <c r="R85" s="166">
        <v>1</v>
      </c>
    </row>
    <row r="86" spans="1:18" ht="15.75" customHeight="1">
      <c r="A86" s="159" t="s">
        <v>38</v>
      </c>
      <c r="B86" s="160" t="s">
        <v>445</v>
      </c>
      <c r="C86" s="160" t="s">
        <v>492</v>
      </c>
      <c r="D86" s="161" t="s">
        <v>447</v>
      </c>
      <c r="E86" s="161" t="str">
        <f>RIGHT(Таблица68[[#This Row],[Полное  наименование]],13)</f>
        <v>SVA 200 D STR</v>
      </c>
      <c r="F86" s="161" t="s">
        <v>24</v>
      </c>
      <c r="G86" s="161">
        <v>200</v>
      </c>
      <c r="H86" s="161">
        <v>40</v>
      </c>
      <c r="I86" s="161" t="s">
        <v>133</v>
      </c>
      <c r="J86" s="161" t="s">
        <v>227</v>
      </c>
      <c r="K86" s="162" t="s">
        <v>400</v>
      </c>
      <c r="L86" s="160" t="s">
        <v>493</v>
      </c>
      <c r="M86" s="214">
        <v>1520</v>
      </c>
      <c r="N86" s="214">
        <f t="shared" si="0"/>
        <v>1824</v>
      </c>
      <c r="O86" s="164" t="s">
        <v>42</v>
      </c>
      <c r="P86" s="160"/>
      <c r="Q86" s="176" t="s">
        <v>4</v>
      </c>
      <c r="R86" s="169">
        <v>2</v>
      </c>
    </row>
    <row r="87" spans="1:18" ht="18" customHeight="1">
      <c r="A87" s="159" t="s">
        <v>56</v>
      </c>
      <c r="B87" s="160" t="s">
        <v>445</v>
      </c>
      <c r="C87" s="160" t="s">
        <v>494</v>
      </c>
      <c r="D87" s="161" t="s">
        <v>447</v>
      </c>
      <c r="E87" s="161" t="str">
        <f>RIGHT(Таблица68[[#This Row],[Полное  наименование]],13)</f>
        <v>SVA 200 D ANG</v>
      </c>
      <c r="F87" s="161" t="s">
        <v>41</v>
      </c>
      <c r="G87" s="161">
        <v>200</v>
      </c>
      <c r="H87" s="161">
        <v>40</v>
      </c>
      <c r="I87" s="161" t="s">
        <v>133</v>
      </c>
      <c r="J87" s="161" t="s">
        <v>227</v>
      </c>
      <c r="K87" s="162" t="s">
        <v>400</v>
      </c>
      <c r="L87" s="160" t="s">
        <v>495</v>
      </c>
      <c r="M87" s="214">
        <v>1520</v>
      </c>
      <c r="N87" s="214">
        <f t="shared" ref="N87:N152" si="6">M87*1.2</f>
        <v>1824</v>
      </c>
      <c r="O87" s="164" t="s">
        <v>42</v>
      </c>
      <c r="P87" s="160"/>
      <c r="Q87" s="176" t="s">
        <v>4</v>
      </c>
      <c r="R87" s="169">
        <v>2</v>
      </c>
    </row>
    <row r="88" spans="1:18" ht="19.5" customHeight="1">
      <c r="A88" s="159" t="s">
        <v>57</v>
      </c>
      <c r="B88" s="160" t="s">
        <v>445</v>
      </c>
      <c r="C88" s="160" t="s">
        <v>496</v>
      </c>
      <c r="D88" s="161" t="s">
        <v>447</v>
      </c>
      <c r="E88" s="161" t="str">
        <f>RIGHT(Таблица68[[#This Row],[Полное  наименование]],13)</f>
        <v>SVA 250 D ANG</v>
      </c>
      <c r="F88" s="161" t="s">
        <v>41</v>
      </c>
      <c r="G88" s="161">
        <v>250</v>
      </c>
      <c r="H88" s="161">
        <v>40</v>
      </c>
      <c r="I88" s="161" t="s">
        <v>133</v>
      </c>
      <c r="J88" s="161" t="s">
        <v>227</v>
      </c>
      <c r="K88" s="162" t="s">
        <v>400</v>
      </c>
      <c r="L88" s="160" t="s">
        <v>497</v>
      </c>
      <c r="M88" s="214">
        <v>2570</v>
      </c>
      <c r="N88" s="214">
        <f t="shared" si="6"/>
        <v>3084</v>
      </c>
      <c r="O88" s="164" t="s">
        <v>1035</v>
      </c>
      <c r="P88" s="160"/>
      <c r="Q88" s="176" t="s">
        <v>4</v>
      </c>
      <c r="R88" s="169">
        <v>2</v>
      </c>
    </row>
    <row r="89" spans="1:18" ht="15" customHeight="1">
      <c r="A89" s="159" t="s">
        <v>58</v>
      </c>
      <c r="B89" s="160" t="s">
        <v>445</v>
      </c>
      <c r="C89" s="160" t="s">
        <v>498</v>
      </c>
      <c r="D89" s="161" t="s">
        <v>447</v>
      </c>
      <c r="E89" s="161" t="str">
        <f>RIGHT(Таблица68[[#This Row],[Полное  наименование]],13)</f>
        <v>SVA 300 D ANG</v>
      </c>
      <c r="F89" s="161" t="s">
        <v>41</v>
      </c>
      <c r="G89" s="161">
        <v>300</v>
      </c>
      <c r="H89" s="161">
        <v>40</v>
      </c>
      <c r="I89" s="161" t="s">
        <v>133</v>
      </c>
      <c r="J89" s="161" t="s">
        <v>227</v>
      </c>
      <c r="K89" s="162" t="s">
        <v>400</v>
      </c>
      <c r="L89" s="160" t="s">
        <v>499</v>
      </c>
      <c r="M89" s="214">
        <v>4050</v>
      </c>
      <c r="N89" s="214">
        <f t="shared" si="6"/>
        <v>4860</v>
      </c>
      <c r="O89" s="164" t="s">
        <v>1035</v>
      </c>
      <c r="P89" s="160"/>
      <c r="Q89" s="176" t="s">
        <v>4</v>
      </c>
      <c r="R89" s="169">
        <v>2</v>
      </c>
    </row>
    <row r="90" spans="1:18" ht="15" customHeight="1">
      <c r="A90" s="159" t="s">
        <v>59</v>
      </c>
      <c r="B90" s="160" t="s">
        <v>445</v>
      </c>
      <c r="C90" s="160" t="s">
        <v>500</v>
      </c>
      <c r="D90" s="161" t="s">
        <v>447</v>
      </c>
      <c r="E90" s="161" t="str">
        <f>RIGHT(Таблица68[[#This Row],[Полное  наименование]],13)</f>
        <v>SVA 350 D ANG</v>
      </c>
      <c r="F90" s="161" t="s">
        <v>41</v>
      </c>
      <c r="G90" s="161">
        <v>350</v>
      </c>
      <c r="H90" s="161">
        <v>40</v>
      </c>
      <c r="I90" s="161" t="s">
        <v>133</v>
      </c>
      <c r="J90" s="161" t="s">
        <v>227</v>
      </c>
      <c r="K90" s="162" t="s">
        <v>400</v>
      </c>
      <c r="L90" s="160" t="s">
        <v>1074</v>
      </c>
      <c r="M90" s="214">
        <v>6500</v>
      </c>
      <c r="N90" s="214">
        <f t="shared" si="6"/>
        <v>7800</v>
      </c>
      <c r="O90" s="164" t="s">
        <v>1035</v>
      </c>
      <c r="P90" s="160"/>
      <c r="Q90" s="173" t="s">
        <v>6</v>
      </c>
      <c r="R90" s="169">
        <v>3</v>
      </c>
    </row>
    <row r="91" spans="1:18" ht="15" customHeight="1">
      <c r="A91" s="159" t="s">
        <v>1077</v>
      </c>
      <c r="B91" s="160" t="s">
        <v>1087</v>
      </c>
      <c r="C91" s="160" t="s">
        <v>1085</v>
      </c>
      <c r="D91" s="161" t="s">
        <v>1079</v>
      </c>
      <c r="E91" s="161" t="s">
        <v>1080</v>
      </c>
      <c r="F91" s="161" t="s">
        <v>41</v>
      </c>
      <c r="G91" s="161">
        <v>15</v>
      </c>
      <c r="H91" s="161">
        <v>40</v>
      </c>
      <c r="I91" s="161" t="s">
        <v>1082</v>
      </c>
      <c r="J91" s="161" t="s">
        <v>373</v>
      </c>
      <c r="K91" s="162" t="s">
        <v>1083</v>
      </c>
      <c r="L91" s="207" t="s">
        <v>1080</v>
      </c>
      <c r="M91" s="214">
        <v>290</v>
      </c>
      <c r="N91" s="214">
        <f>M91*1.2</f>
        <v>348</v>
      </c>
      <c r="O91" s="164" t="s">
        <v>42</v>
      </c>
      <c r="P91" s="160"/>
      <c r="Q91" s="165" t="s">
        <v>2</v>
      </c>
      <c r="R91" s="169">
        <v>1</v>
      </c>
    </row>
    <row r="92" spans="1:18" ht="15" customHeight="1">
      <c r="A92" s="159" t="s">
        <v>1078</v>
      </c>
      <c r="B92" s="160" t="s">
        <v>1087</v>
      </c>
      <c r="C92" s="160" t="s">
        <v>1086</v>
      </c>
      <c r="D92" s="161" t="s">
        <v>1079</v>
      </c>
      <c r="E92" s="161" t="s">
        <v>1081</v>
      </c>
      <c r="F92" s="161" t="s">
        <v>41</v>
      </c>
      <c r="G92" s="161">
        <v>20</v>
      </c>
      <c r="H92" s="161">
        <v>40</v>
      </c>
      <c r="I92" s="161" t="s">
        <v>1082</v>
      </c>
      <c r="J92" s="161" t="s">
        <v>373</v>
      </c>
      <c r="K92" s="162" t="s">
        <v>1084</v>
      </c>
      <c r="L92" s="207" t="s">
        <v>1081</v>
      </c>
      <c r="M92" s="214">
        <v>315</v>
      </c>
      <c r="N92" s="214">
        <f>M92*1.2</f>
        <v>378</v>
      </c>
      <c r="O92" s="164" t="s">
        <v>42</v>
      </c>
      <c r="P92" s="160"/>
      <c r="Q92" s="173" t="s">
        <v>6</v>
      </c>
      <c r="R92" s="169">
        <v>3</v>
      </c>
    </row>
    <row r="93" spans="1:18" ht="28.5">
      <c r="A93" s="159" t="s">
        <v>63</v>
      </c>
      <c r="B93" s="160" t="s">
        <v>501</v>
      </c>
      <c r="C93" s="160" t="s">
        <v>502</v>
      </c>
      <c r="D93" s="161" t="s">
        <v>503</v>
      </c>
      <c r="E93" s="161" t="str">
        <f>RIGHT(Таблица68[[#This Row],[Полное  наименование]],12)</f>
        <v>REG 15 D STR</v>
      </c>
      <c r="F93" s="161" t="s">
        <v>24</v>
      </c>
      <c r="G93" s="161">
        <v>15</v>
      </c>
      <c r="H93" s="161">
        <v>52</v>
      </c>
      <c r="I93" s="161" t="s">
        <v>133</v>
      </c>
      <c r="J93" s="161" t="s">
        <v>227</v>
      </c>
      <c r="K93" s="162" t="s">
        <v>400</v>
      </c>
      <c r="L93" s="160" t="s">
        <v>504</v>
      </c>
      <c r="M93" s="214">
        <v>56</v>
      </c>
      <c r="N93" s="214">
        <f t="shared" si="6"/>
        <v>67.2</v>
      </c>
      <c r="O93" s="164" t="s">
        <v>42</v>
      </c>
      <c r="P93" s="160"/>
      <c r="Q93" s="165" t="s">
        <v>2</v>
      </c>
      <c r="R93" s="166">
        <v>1</v>
      </c>
    </row>
    <row r="94" spans="1:18" ht="28.5">
      <c r="A94" s="159" t="s">
        <v>72</v>
      </c>
      <c r="B94" s="160" t="s">
        <v>501</v>
      </c>
      <c r="C94" s="160" t="s">
        <v>505</v>
      </c>
      <c r="D94" s="161" t="s">
        <v>503</v>
      </c>
      <c r="E94" s="161" t="str">
        <f>RIGHT(Таблица68[[#This Row],[Полное  наименование]],12)</f>
        <v>REG 15 D ANG</v>
      </c>
      <c r="F94" s="161" t="s">
        <v>41</v>
      </c>
      <c r="G94" s="161">
        <v>15</v>
      </c>
      <c r="H94" s="161">
        <v>52</v>
      </c>
      <c r="I94" s="161" t="s">
        <v>133</v>
      </c>
      <c r="J94" s="161" t="s">
        <v>227</v>
      </c>
      <c r="K94" s="162" t="s">
        <v>400</v>
      </c>
      <c r="L94" s="160" t="s">
        <v>506</v>
      </c>
      <c r="M94" s="214">
        <v>56</v>
      </c>
      <c r="N94" s="214">
        <f t="shared" si="6"/>
        <v>67.2</v>
      </c>
      <c r="O94" s="164" t="s">
        <v>42</v>
      </c>
      <c r="P94" s="160"/>
      <c r="Q94" s="165" t="s">
        <v>2</v>
      </c>
      <c r="R94" s="166">
        <v>1</v>
      </c>
    </row>
    <row r="95" spans="1:18" ht="28.5">
      <c r="A95" s="159" t="s">
        <v>64</v>
      </c>
      <c r="B95" s="160" t="s">
        <v>501</v>
      </c>
      <c r="C95" s="160" t="s">
        <v>507</v>
      </c>
      <c r="D95" s="161" t="s">
        <v>503</v>
      </c>
      <c r="E95" s="161" t="str">
        <f>RIGHT(Таблица68[[#This Row],[Полное  наименование]],12)</f>
        <v>REG 20 D STR</v>
      </c>
      <c r="F95" s="161" t="s">
        <v>24</v>
      </c>
      <c r="G95" s="161">
        <v>20</v>
      </c>
      <c r="H95" s="161">
        <v>52</v>
      </c>
      <c r="I95" s="161" t="s">
        <v>133</v>
      </c>
      <c r="J95" s="161" t="s">
        <v>227</v>
      </c>
      <c r="K95" s="162" t="s">
        <v>400</v>
      </c>
      <c r="L95" s="160" t="s">
        <v>508</v>
      </c>
      <c r="M95" s="214">
        <v>64</v>
      </c>
      <c r="N95" s="214">
        <f t="shared" si="6"/>
        <v>76.8</v>
      </c>
      <c r="O95" s="164" t="s">
        <v>42</v>
      </c>
      <c r="P95" s="160"/>
      <c r="Q95" s="165" t="s">
        <v>2</v>
      </c>
      <c r="R95" s="166">
        <v>1</v>
      </c>
    </row>
    <row r="96" spans="1:18" ht="28.5">
      <c r="A96" s="159" t="s">
        <v>73</v>
      </c>
      <c r="B96" s="160" t="s">
        <v>501</v>
      </c>
      <c r="C96" s="160" t="s">
        <v>509</v>
      </c>
      <c r="D96" s="161" t="s">
        <v>503</v>
      </c>
      <c r="E96" s="161" t="str">
        <f>RIGHT(Таблица68[[#This Row],[Полное  наименование]],12)</f>
        <v>REG 20 D ANG</v>
      </c>
      <c r="F96" s="161" t="s">
        <v>41</v>
      </c>
      <c r="G96" s="161">
        <v>20</v>
      </c>
      <c r="H96" s="161">
        <v>52</v>
      </c>
      <c r="I96" s="161" t="s">
        <v>133</v>
      </c>
      <c r="J96" s="161" t="s">
        <v>227</v>
      </c>
      <c r="K96" s="162" t="s">
        <v>400</v>
      </c>
      <c r="L96" s="160" t="s">
        <v>510</v>
      </c>
      <c r="M96" s="214">
        <v>64</v>
      </c>
      <c r="N96" s="214">
        <f t="shared" si="6"/>
        <v>76.8</v>
      </c>
      <c r="O96" s="164" t="s">
        <v>42</v>
      </c>
      <c r="P96" s="160"/>
      <c r="Q96" s="165" t="s">
        <v>2</v>
      </c>
      <c r="R96" s="166">
        <v>1</v>
      </c>
    </row>
    <row r="97" spans="1:18" ht="28.5">
      <c r="A97" s="159" t="s">
        <v>65</v>
      </c>
      <c r="B97" s="160" t="s">
        <v>501</v>
      </c>
      <c r="C97" s="160" t="s">
        <v>511</v>
      </c>
      <c r="D97" s="161" t="s">
        <v>503</v>
      </c>
      <c r="E97" s="161" t="str">
        <f>RIGHT(Таблица68[[#This Row],[Полное  наименование]],12)</f>
        <v>REG 25 D STR</v>
      </c>
      <c r="F97" s="161" t="s">
        <v>24</v>
      </c>
      <c r="G97" s="161">
        <v>25</v>
      </c>
      <c r="H97" s="161">
        <v>52</v>
      </c>
      <c r="I97" s="161" t="s">
        <v>133</v>
      </c>
      <c r="J97" s="161" t="s">
        <v>227</v>
      </c>
      <c r="K97" s="162" t="s">
        <v>400</v>
      </c>
      <c r="L97" s="160" t="s">
        <v>512</v>
      </c>
      <c r="M97" s="214">
        <v>72</v>
      </c>
      <c r="N97" s="214">
        <f t="shared" si="6"/>
        <v>86.399999999999991</v>
      </c>
      <c r="O97" s="164" t="s">
        <v>42</v>
      </c>
      <c r="P97" s="160"/>
      <c r="Q97" s="165" t="s">
        <v>2</v>
      </c>
      <c r="R97" s="166">
        <v>1</v>
      </c>
    </row>
    <row r="98" spans="1:18" ht="28.5">
      <c r="A98" s="159" t="s">
        <v>74</v>
      </c>
      <c r="B98" s="160" t="s">
        <v>501</v>
      </c>
      <c r="C98" s="160" t="s">
        <v>513</v>
      </c>
      <c r="D98" s="161" t="s">
        <v>503</v>
      </c>
      <c r="E98" s="161" t="str">
        <f>RIGHT(Таблица68[[#This Row],[Полное  наименование]],12)</f>
        <v>REG 25 D ANG</v>
      </c>
      <c r="F98" s="161" t="s">
        <v>41</v>
      </c>
      <c r="G98" s="161">
        <v>25</v>
      </c>
      <c r="H98" s="161">
        <v>52</v>
      </c>
      <c r="I98" s="161" t="s">
        <v>133</v>
      </c>
      <c r="J98" s="161" t="s">
        <v>227</v>
      </c>
      <c r="K98" s="162" t="s">
        <v>400</v>
      </c>
      <c r="L98" s="160" t="s">
        <v>514</v>
      </c>
      <c r="M98" s="214">
        <v>72</v>
      </c>
      <c r="N98" s="214">
        <f t="shared" si="6"/>
        <v>86.399999999999991</v>
      </c>
      <c r="O98" s="164" t="s">
        <v>42</v>
      </c>
      <c r="P98" s="160"/>
      <c r="Q98" s="165" t="s">
        <v>2</v>
      </c>
      <c r="R98" s="166">
        <v>1</v>
      </c>
    </row>
    <row r="99" spans="1:18" ht="36.200000000000003" customHeight="1">
      <c r="A99" s="159" t="s">
        <v>66</v>
      </c>
      <c r="B99" s="160" t="s">
        <v>501</v>
      </c>
      <c r="C99" s="160" t="s">
        <v>515</v>
      </c>
      <c r="D99" s="161" t="s">
        <v>503</v>
      </c>
      <c r="E99" s="161" t="str">
        <f>RIGHT(Таблица68[[#This Row],[Полное  наименование]],12)</f>
        <v>REG 32 D STR</v>
      </c>
      <c r="F99" s="161" t="s">
        <v>24</v>
      </c>
      <c r="G99" s="161">
        <v>32</v>
      </c>
      <c r="H99" s="161">
        <v>52</v>
      </c>
      <c r="I99" s="161" t="s">
        <v>133</v>
      </c>
      <c r="J99" s="161" t="s">
        <v>227</v>
      </c>
      <c r="K99" s="162" t="s">
        <v>400</v>
      </c>
      <c r="L99" s="160" t="s">
        <v>516</v>
      </c>
      <c r="M99" s="214">
        <v>95</v>
      </c>
      <c r="N99" s="214">
        <f t="shared" si="6"/>
        <v>114</v>
      </c>
      <c r="O99" s="164" t="s">
        <v>42</v>
      </c>
      <c r="P99" s="160"/>
      <c r="Q99" s="165" t="s">
        <v>2</v>
      </c>
      <c r="R99" s="166">
        <v>1</v>
      </c>
    </row>
    <row r="100" spans="1:18" ht="30.95" customHeight="1">
      <c r="A100" s="159" t="s">
        <v>75</v>
      </c>
      <c r="B100" s="160" t="s">
        <v>501</v>
      </c>
      <c r="C100" s="160" t="s">
        <v>517</v>
      </c>
      <c r="D100" s="161" t="s">
        <v>503</v>
      </c>
      <c r="E100" s="161" t="str">
        <f>RIGHT(Таблица68[[#This Row],[Полное  наименование]],12)</f>
        <v>REG 32 D ANG</v>
      </c>
      <c r="F100" s="161" t="s">
        <v>41</v>
      </c>
      <c r="G100" s="161">
        <v>32</v>
      </c>
      <c r="H100" s="161">
        <v>52</v>
      </c>
      <c r="I100" s="161" t="s">
        <v>133</v>
      </c>
      <c r="J100" s="161" t="s">
        <v>227</v>
      </c>
      <c r="K100" s="162" t="s">
        <v>400</v>
      </c>
      <c r="L100" s="160" t="s">
        <v>518</v>
      </c>
      <c r="M100" s="214">
        <v>95</v>
      </c>
      <c r="N100" s="214">
        <f t="shared" si="6"/>
        <v>114</v>
      </c>
      <c r="O100" s="164" t="s">
        <v>42</v>
      </c>
      <c r="P100" s="160"/>
      <c r="Q100" s="165" t="s">
        <v>2</v>
      </c>
      <c r="R100" s="166">
        <v>1</v>
      </c>
    </row>
    <row r="101" spans="1:18" ht="28.5">
      <c r="A101" s="159" t="s">
        <v>67</v>
      </c>
      <c r="B101" s="160" t="s">
        <v>501</v>
      </c>
      <c r="C101" s="160" t="s">
        <v>519</v>
      </c>
      <c r="D101" s="161" t="s">
        <v>503</v>
      </c>
      <c r="E101" s="161" t="str">
        <f>RIGHT(Таблица68[[#This Row],[Полное  наименование]],12)</f>
        <v>REG 40 D STR</v>
      </c>
      <c r="F101" s="161" t="s">
        <v>24</v>
      </c>
      <c r="G101" s="161">
        <v>40</v>
      </c>
      <c r="H101" s="161">
        <v>52</v>
      </c>
      <c r="I101" s="161" t="s">
        <v>133</v>
      </c>
      <c r="J101" s="161" t="s">
        <v>227</v>
      </c>
      <c r="K101" s="162" t="s">
        <v>400</v>
      </c>
      <c r="L101" s="160" t="s">
        <v>520</v>
      </c>
      <c r="M101" s="214">
        <v>125</v>
      </c>
      <c r="N101" s="214">
        <f t="shared" si="6"/>
        <v>150</v>
      </c>
      <c r="O101" s="164" t="s">
        <v>42</v>
      </c>
      <c r="P101" s="160"/>
      <c r="Q101" s="165" t="s">
        <v>2</v>
      </c>
      <c r="R101" s="166">
        <v>1</v>
      </c>
    </row>
    <row r="102" spans="1:18" ht="28.5">
      <c r="A102" s="159" t="s">
        <v>76</v>
      </c>
      <c r="B102" s="160" t="s">
        <v>501</v>
      </c>
      <c r="C102" s="160" t="s">
        <v>521</v>
      </c>
      <c r="D102" s="161" t="s">
        <v>503</v>
      </c>
      <c r="E102" s="161" t="str">
        <f>RIGHT(Таблица68[[#This Row],[Полное  наименование]],12)</f>
        <v>REG 40 D ANG</v>
      </c>
      <c r="F102" s="161" t="s">
        <v>41</v>
      </c>
      <c r="G102" s="161">
        <v>40</v>
      </c>
      <c r="H102" s="161">
        <v>52</v>
      </c>
      <c r="I102" s="161" t="s">
        <v>133</v>
      </c>
      <c r="J102" s="161" t="s">
        <v>227</v>
      </c>
      <c r="K102" s="162" t="s">
        <v>400</v>
      </c>
      <c r="L102" s="160" t="s">
        <v>522</v>
      </c>
      <c r="M102" s="214">
        <v>125</v>
      </c>
      <c r="N102" s="214">
        <f t="shared" si="6"/>
        <v>150</v>
      </c>
      <c r="O102" s="164" t="s">
        <v>42</v>
      </c>
      <c r="P102" s="160"/>
      <c r="Q102" s="165" t="s">
        <v>2</v>
      </c>
      <c r="R102" s="166">
        <v>1</v>
      </c>
    </row>
    <row r="103" spans="1:18" ht="34.15" customHeight="1">
      <c r="A103" s="159" t="s">
        <v>68</v>
      </c>
      <c r="B103" s="160" t="s">
        <v>501</v>
      </c>
      <c r="C103" s="160" t="s">
        <v>523</v>
      </c>
      <c r="D103" s="161" t="s">
        <v>503</v>
      </c>
      <c r="E103" s="161" t="str">
        <f>RIGHT(Таблица68[[#This Row],[Полное  наименование]],12)</f>
        <v>REG 50 D STR</v>
      </c>
      <c r="F103" s="161" t="s">
        <v>24</v>
      </c>
      <c r="G103" s="161">
        <v>50</v>
      </c>
      <c r="H103" s="161">
        <v>52</v>
      </c>
      <c r="I103" s="161" t="s">
        <v>133</v>
      </c>
      <c r="J103" s="161" t="s">
        <v>227</v>
      </c>
      <c r="K103" s="162" t="s">
        <v>400</v>
      </c>
      <c r="L103" s="160" t="s">
        <v>524</v>
      </c>
      <c r="M103" s="214">
        <v>152</v>
      </c>
      <c r="N103" s="214">
        <f t="shared" si="6"/>
        <v>182.4</v>
      </c>
      <c r="O103" s="164" t="s">
        <v>42</v>
      </c>
      <c r="P103" s="160"/>
      <c r="Q103" s="176" t="s">
        <v>4</v>
      </c>
      <c r="R103" s="169">
        <v>2</v>
      </c>
    </row>
    <row r="104" spans="1:18" ht="28.5">
      <c r="A104" s="159" t="s">
        <v>77</v>
      </c>
      <c r="B104" s="160" t="s">
        <v>501</v>
      </c>
      <c r="C104" s="160" t="s">
        <v>525</v>
      </c>
      <c r="D104" s="161" t="s">
        <v>503</v>
      </c>
      <c r="E104" s="161" t="str">
        <f>RIGHT(Таблица68[[#This Row],[Полное  наименование]],12)</f>
        <v>REG 50 D ANG</v>
      </c>
      <c r="F104" s="161" t="s">
        <v>41</v>
      </c>
      <c r="G104" s="161">
        <v>50</v>
      </c>
      <c r="H104" s="161">
        <v>52</v>
      </c>
      <c r="I104" s="161" t="s">
        <v>133</v>
      </c>
      <c r="J104" s="161" t="s">
        <v>227</v>
      </c>
      <c r="K104" s="162" t="s">
        <v>400</v>
      </c>
      <c r="L104" s="160" t="s">
        <v>526</v>
      </c>
      <c r="M104" s="214">
        <v>152</v>
      </c>
      <c r="N104" s="214">
        <f t="shared" si="6"/>
        <v>182.4</v>
      </c>
      <c r="O104" s="164" t="s">
        <v>42</v>
      </c>
      <c r="P104" s="160"/>
      <c r="Q104" s="176" t="s">
        <v>4</v>
      </c>
      <c r="R104" s="169">
        <v>2</v>
      </c>
    </row>
    <row r="105" spans="1:18" ht="40.5" customHeight="1">
      <c r="A105" s="159" t="s">
        <v>69</v>
      </c>
      <c r="B105" s="160" t="s">
        <v>501</v>
      </c>
      <c r="C105" s="160" t="s">
        <v>527</v>
      </c>
      <c r="D105" s="161" t="s">
        <v>503</v>
      </c>
      <c r="E105" s="161" t="str">
        <f>RIGHT(Таблица68[[#This Row],[Полное  наименование]],12)</f>
        <v>REG 65 D STR</v>
      </c>
      <c r="F105" s="161" t="s">
        <v>24</v>
      </c>
      <c r="G105" s="161">
        <v>65</v>
      </c>
      <c r="H105" s="161">
        <v>52</v>
      </c>
      <c r="I105" s="161" t="s">
        <v>133</v>
      </c>
      <c r="J105" s="161" t="s">
        <v>227</v>
      </c>
      <c r="K105" s="162" t="s">
        <v>400</v>
      </c>
      <c r="L105" s="160" t="s">
        <v>528</v>
      </c>
      <c r="M105" s="214">
        <v>215</v>
      </c>
      <c r="N105" s="214">
        <f t="shared" si="6"/>
        <v>258</v>
      </c>
      <c r="O105" s="164" t="s">
        <v>42</v>
      </c>
      <c r="P105" s="160"/>
      <c r="Q105" s="176" t="s">
        <v>4</v>
      </c>
      <c r="R105" s="169">
        <v>2</v>
      </c>
    </row>
    <row r="106" spans="1:18" ht="36.200000000000003" customHeight="1">
      <c r="A106" s="159" t="s">
        <v>78</v>
      </c>
      <c r="B106" s="160" t="s">
        <v>501</v>
      </c>
      <c r="C106" s="160" t="s">
        <v>529</v>
      </c>
      <c r="D106" s="161" t="s">
        <v>503</v>
      </c>
      <c r="E106" s="161" t="str">
        <f>RIGHT(Таблица68[[#This Row],[Полное  наименование]],12)</f>
        <v>REG 65 D ANG</v>
      </c>
      <c r="F106" s="161" t="s">
        <v>41</v>
      </c>
      <c r="G106" s="161">
        <v>65</v>
      </c>
      <c r="H106" s="161">
        <v>52</v>
      </c>
      <c r="I106" s="161" t="s">
        <v>133</v>
      </c>
      <c r="J106" s="161" t="s">
        <v>227</v>
      </c>
      <c r="K106" s="162" t="s">
        <v>400</v>
      </c>
      <c r="L106" s="160" t="s">
        <v>530</v>
      </c>
      <c r="M106" s="214">
        <v>215</v>
      </c>
      <c r="N106" s="214">
        <f t="shared" si="6"/>
        <v>258</v>
      </c>
      <c r="O106" s="164" t="s">
        <v>42</v>
      </c>
      <c r="P106" s="160"/>
      <c r="Q106" s="176" t="s">
        <v>4</v>
      </c>
      <c r="R106" s="169">
        <v>2</v>
      </c>
    </row>
    <row r="107" spans="1:18" ht="28.5">
      <c r="A107" s="159" t="s">
        <v>70</v>
      </c>
      <c r="B107" s="160" t="s">
        <v>501</v>
      </c>
      <c r="C107" s="160" t="s">
        <v>531</v>
      </c>
      <c r="D107" s="161" t="s">
        <v>503</v>
      </c>
      <c r="E107" s="161" t="str">
        <f>RIGHT(Таблица68[[#This Row],[Полное  наименование]],12)</f>
        <v>REG 80 D STR</v>
      </c>
      <c r="F107" s="161" t="s">
        <v>24</v>
      </c>
      <c r="G107" s="161">
        <v>80</v>
      </c>
      <c r="H107" s="161">
        <v>52</v>
      </c>
      <c r="I107" s="161" t="s">
        <v>133</v>
      </c>
      <c r="J107" s="161" t="s">
        <v>227</v>
      </c>
      <c r="K107" s="162" t="s">
        <v>400</v>
      </c>
      <c r="L107" s="160" t="s">
        <v>532</v>
      </c>
      <c r="M107" s="214">
        <v>250</v>
      </c>
      <c r="N107" s="214">
        <f t="shared" si="6"/>
        <v>300</v>
      </c>
      <c r="O107" s="164" t="s">
        <v>42</v>
      </c>
      <c r="P107" s="160"/>
      <c r="Q107" s="173" t="s">
        <v>6</v>
      </c>
      <c r="R107" s="169">
        <v>3</v>
      </c>
    </row>
    <row r="108" spans="1:18" ht="28.5">
      <c r="A108" s="159" t="s">
        <v>79</v>
      </c>
      <c r="B108" s="160" t="s">
        <v>501</v>
      </c>
      <c r="C108" s="160" t="s">
        <v>533</v>
      </c>
      <c r="D108" s="161" t="s">
        <v>503</v>
      </c>
      <c r="E108" s="161" t="str">
        <f>RIGHT(Таблица68[[#This Row],[Полное  наименование]],12)</f>
        <v>REG 80 D ANG</v>
      </c>
      <c r="F108" s="161" t="s">
        <v>41</v>
      </c>
      <c r="G108" s="161">
        <v>80</v>
      </c>
      <c r="H108" s="161">
        <v>52</v>
      </c>
      <c r="I108" s="161" t="s">
        <v>133</v>
      </c>
      <c r="J108" s="161" t="s">
        <v>227</v>
      </c>
      <c r="K108" s="162" t="s">
        <v>400</v>
      </c>
      <c r="L108" s="160" t="s">
        <v>534</v>
      </c>
      <c r="M108" s="214">
        <v>250</v>
      </c>
      <c r="N108" s="214">
        <f t="shared" si="6"/>
        <v>300</v>
      </c>
      <c r="O108" s="164" t="s">
        <v>42</v>
      </c>
      <c r="P108" s="160"/>
      <c r="Q108" s="173" t="s">
        <v>6</v>
      </c>
      <c r="R108" s="169">
        <v>3</v>
      </c>
    </row>
    <row r="109" spans="1:18" ht="16.5">
      <c r="A109" s="159" t="s">
        <v>84</v>
      </c>
      <c r="B109" s="160" t="s">
        <v>535</v>
      </c>
      <c r="C109" s="160" t="s">
        <v>536</v>
      </c>
      <c r="D109" s="161" t="s">
        <v>537</v>
      </c>
      <c r="E109" s="161" t="str">
        <f>RIGHT(Таблица68[[#This Row],[Полное  наименование]],12)</f>
        <v>CHV 15 D STR</v>
      </c>
      <c r="F109" s="161" t="s">
        <v>24</v>
      </c>
      <c r="G109" s="161">
        <v>15</v>
      </c>
      <c r="H109" s="161">
        <v>52</v>
      </c>
      <c r="I109" s="161" t="s">
        <v>133</v>
      </c>
      <c r="J109" s="161" t="s">
        <v>227</v>
      </c>
      <c r="K109" s="162" t="s">
        <v>400</v>
      </c>
      <c r="L109" s="160" t="s">
        <v>538</v>
      </c>
      <c r="M109" s="214">
        <v>60</v>
      </c>
      <c r="N109" s="214">
        <f t="shared" si="6"/>
        <v>72</v>
      </c>
      <c r="O109" s="164" t="s">
        <v>42</v>
      </c>
      <c r="P109" s="160"/>
      <c r="Q109" s="176" t="s">
        <v>4</v>
      </c>
      <c r="R109" s="169">
        <v>2</v>
      </c>
    </row>
    <row r="110" spans="1:18" ht="25.5">
      <c r="A110" s="159" t="s">
        <v>99</v>
      </c>
      <c r="B110" s="160" t="s">
        <v>535</v>
      </c>
      <c r="C110" s="160" t="s">
        <v>539</v>
      </c>
      <c r="D110" s="161" t="s">
        <v>537</v>
      </c>
      <c r="E110" s="161" t="str">
        <f>RIGHT(Таблица68[[#This Row],[Полное  наименование]],12)</f>
        <v>CHV 15 D ANG</v>
      </c>
      <c r="F110" s="161" t="s">
        <v>41</v>
      </c>
      <c r="G110" s="161">
        <v>15</v>
      </c>
      <c r="H110" s="161">
        <v>52</v>
      </c>
      <c r="I110" s="161" t="s">
        <v>133</v>
      </c>
      <c r="J110" s="161" t="s">
        <v>227</v>
      </c>
      <c r="K110" s="162" t="s">
        <v>400</v>
      </c>
      <c r="L110" s="160" t="s">
        <v>540</v>
      </c>
      <c r="M110" s="214">
        <v>60</v>
      </c>
      <c r="N110" s="214">
        <f t="shared" si="6"/>
        <v>72</v>
      </c>
      <c r="O110" s="164" t="s">
        <v>42</v>
      </c>
      <c r="P110" s="160"/>
      <c r="Q110" s="165" t="s">
        <v>2</v>
      </c>
      <c r="R110" s="166">
        <v>1</v>
      </c>
    </row>
    <row r="111" spans="1:18" ht="16.5">
      <c r="A111" s="159" t="s">
        <v>85</v>
      </c>
      <c r="B111" s="160" t="s">
        <v>535</v>
      </c>
      <c r="C111" s="160" t="s">
        <v>541</v>
      </c>
      <c r="D111" s="161" t="s">
        <v>537</v>
      </c>
      <c r="E111" s="161" t="str">
        <f>RIGHT(Таблица68[[#This Row],[Полное  наименование]],12)</f>
        <v>CHV 20 D STR</v>
      </c>
      <c r="F111" s="161" t="s">
        <v>24</v>
      </c>
      <c r="G111" s="161">
        <v>20</v>
      </c>
      <c r="H111" s="161">
        <v>52</v>
      </c>
      <c r="I111" s="161" t="s">
        <v>133</v>
      </c>
      <c r="J111" s="161" t="s">
        <v>227</v>
      </c>
      <c r="K111" s="162" t="s">
        <v>400</v>
      </c>
      <c r="L111" s="160" t="s">
        <v>542</v>
      </c>
      <c r="M111" s="214">
        <v>64</v>
      </c>
      <c r="N111" s="214">
        <f t="shared" si="6"/>
        <v>76.8</v>
      </c>
      <c r="O111" s="164" t="s">
        <v>42</v>
      </c>
      <c r="P111" s="160"/>
      <c r="Q111" s="176" t="s">
        <v>4</v>
      </c>
      <c r="R111" s="169">
        <v>2</v>
      </c>
    </row>
    <row r="112" spans="1:18" ht="25.5">
      <c r="A112" s="159" t="s">
        <v>100</v>
      </c>
      <c r="B112" s="160" t="s">
        <v>535</v>
      </c>
      <c r="C112" s="160" t="s">
        <v>543</v>
      </c>
      <c r="D112" s="161" t="s">
        <v>537</v>
      </c>
      <c r="E112" s="161" t="str">
        <f>RIGHT(Таблица68[[#This Row],[Полное  наименование]],12)</f>
        <v>CHV 20 D ANG</v>
      </c>
      <c r="F112" s="161" t="s">
        <v>41</v>
      </c>
      <c r="G112" s="161">
        <v>20</v>
      </c>
      <c r="H112" s="161">
        <v>52</v>
      </c>
      <c r="I112" s="161" t="s">
        <v>133</v>
      </c>
      <c r="J112" s="161" t="s">
        <v>227</v>
      </c>
      <c r="K112" s="162" t="s">
        <v>400</v>
      </c>
      <c r="L112" s="160" t="s">
        <v>544</v>
      </c>
      <c r="M112" s="214">
        <v>64</v>
      </c>
      <c r="N112" s="214">
        <f t="shared" si="6"/>
        <v>76.8</v>
      </c>
      <c r="O112" s="164" t="s">
        <v>42</v>
      </c>
      <c r="P112" s="160"/>
      <c r="Q112" s="165" t="s">
        <v>2</v>
      </c>
      <c r="R112" s="166">
        <v>1</v>
      </c>
    </row>
    <row r="113" spans="1:18" ht="16.5">
      <c r="A113" s="159" t="s">
        <v>86</v>
      </c>
      <c r="B113" s="160" t="s">
        <v>535</v>
      </c>
      <c r="C113" s="160" t="s">
        <v>545</v>
      </c>
      <c r="D113" s="161" t="s">
        <v>537</v>
      </c>
      <c r="E113" s="161" t="str">
        <f>RIGHT(Таблица68[[#This Row],[Полное  наименование]],12)</f>
        <v>CHV 25 D STR</v>
      </c>
      <c r="F113" s="161" t="s">
        <v>24</v>
      </c>
      <c r="G113" s="161">
        <v>25</v>
      </c>
      <c r="H113" s="161">
        <v>52</v>
      </c>
      <c r="I113" s="161" t="s">
        <v>133</v>
      </c>
      <c r="J113" s="161" t="s">
        <v>227</v>
      </c>
      <c r="K113" s="162" t="s">
        <v>400</v>
      </c>
      <c r="L113" s="160" t="s">
        <v>546</v>
      </c>
      <c r="M113" s="214">
        <v>80</v>
      </c>
      <c r="N113" s="214">
        <f t="shared" si="6"/>
        <v>96</v>
      </c>
      <c r="O113" s="164" t="s">
        <v>42</v>
      </c>
      <c r="P113" s="160"/>
      <c r="Q113" s="176" t="s">
        <v>4</v>
      </c>
      <c r="R113" s="169">
        <v>2</v>
      </c>
    </row>
    <row r="114" spans="1:18" ht="25.5">
      <c r="A114" s="159" t="s">
        <v>101</v>
      </c>
      <c r="B114" s="160" t="s">
        <v>535</v>
      </c>
      <c r="C114" s="160" t="s">
        <v>547</v>
      </c>
      <c r="D114" s="161" t="s">
        <v>537</v>
      </c>
      <c r="E114" s="161" t="str">
        <f>RIGHT(Таблица68[[#This Row],[Полное  наименование]],12)</f>
        <v>CHV 25 D ANG</v>
      </c>
      <c r="F114" s="161" t="s">
        <v>41</v>
      </c>
      <c r="G114" s="161">
        <v>25</v>
      </c>
      <c r="H114" s="161">
        <v>52</v>
      </c>
      <c r="I114" s="161" t="s">
        <v>133</v>
      </c>
      <c r="J114" s="161" t="s">
        <v>227</v>
      </c>
      <c r="K114" s="162" t="s">
        <v>400</v>
      </c>
      <c r="L114" s="160" t="s">
        <v>548</v>
      </c>
      <c r="M114" s="214">
        <v>80</v>
      </c>
      <c r="N114" s="214">
        <f t="shared" si="6"/>
        <v>96</v>
      </c>
      <c r="O114" s="164" t="s">
        <v>42</v>
      </c>
      <c r="P114" s="160"/>
      <c r="Q114" s="165" t="s">
        <v>2</v>
      </c>
      <c r="R114" s="166">
        <v>1</v>
      </c>
    </row>
    <row r="115" spans="1:18" ht="16.5">
      <c r="A115" s="159" t="s">
        <v>87</v>
      </c>
      <c r="B115" s="160" t="s">
        <v>535</v>
      </c>
      <c r="C115" s="160" t="s">
        <v>549</v>
      </c>
      <c r="D115" s="161" t="s">
        <v>537</v>
      </c>
      <c r="E115" s="161" t="str">
        <f>RIGHT(Таблица68[[#This Row],[Полное  наименование]],12)</f>
        <v>CHV 32 D STR</v>
      </c>
      <c r="F115" s="161" t="s">
        <v>24</v>
      </c>
      <c r="G115" s="161">
        <v>32</v>
      </c>
      <c r="H115" s="161">
        <v>52</v>
      </c>
      <c r="I115" s="161" t="s">
        <v>133</v>
      </c>
      <c r="J115" s="161" t="s">
        <v>227</v>
      </c>
      <c r="K115" s="162" t="s">
        <v>400</v>
      </c>
      <c r="L115" s="160" t="s">
        <v>550</v>
      </c>
      <c r="M115" s="214">
        <v>98</v>
      </c>
      <c r="N115" s="214">
        <f t="shared" si="6"/>
        <v>117.6</v>
      </c>
      <c r="O115" s="164" t="s">
        <v>42</v>
      </c>
      <c r="P115" s="160"/>
      <c r="Q115" s="176" t="s">
        <v>4</v>
      </c>
      <c r="R115" s="169">
        <v>2</v>
      </c>
    </row>
    <row r="116" spans="1:18" ht="25.5">
      <c r="A116" s="159" t="s">
        <v>102</v>
      </c>
      <c r="B116" s="160" t="s">
        <v>535</v>
      </c>
      <c r="C116" s="160" t="s">
        <v>551</v>
      </c>
      <c r="D116" s="161" t="s">
        <v>537</v>
      </c>
      <c r="E116" s="161" t="str">
        <f>RIGHT(Таблица68[[#This Row],[Полное  наименование]],12)</f>
        <v>CHV 32 D ANG</v>
      </c>
      <c r="F116" s="161" t="s">
        <v>41</v>
      </c>
      <c r="G116" s="161">
        <v>32</v>
      </c>
      <c r="H116" s="161">
        <v>52</v>
      </c>
      <c r="I116" s="161" t="s">
        <v>133</v>
      </c>
      <c r="J116" s="161" t="s">
        <v>227</v>
      </c>
      <c r="K116" s="162" t="s">
        <v>400</v>
      </c>
      <c r="L116" s="160" t="s">
        <v>552</v>
      </c>
      <c r="M116" s="214">
        <v>98</v>
      </c>
      <c r="N116" s="214">
        <f t="shared" si="6"/>
        <v>117.6</v>
      </c>
      <c r="O116" s="164" t="s">
        <v>42</v>
      </c>
      <c r="P116" s="160"/>
      <c r="Q116" s="165" t="s">
        <v>2</v>
      </c>
      <c r="R116" s="166">
        <v>1</v>
      </c>
    </row>
    <row r="117" spans="1:18" ht="16.5">
      <c r="A117" s="159" t="s">
        <v>88</v>
      </c>
      <c r="B117" s="160" t="s">
        <v>535</v>
      </c>
      <c r="C117" s="160" t="s">
        <v>553</v>
      </c>
      <c r="D117" s="161" t="s">
        <v>537</v>
      </c>
      <c r="E117" s="161" t="str">
        <f>RIGHT(Таблица68[[#This Row],[Полное  наименование]],12)</f>
        <v>CHV 40 D STR</v>
      </c>
      <c r="F117" s="161" t="s">
        <v>24</v>
      </c>
      <c r="G117" s="161">
        <v>40</v>
      </c>
      <c r="H117" s="161">
        <v>52</v>
      </c>
      <c r="I117" s="161" t="s">
        <v>133</v>
      </c>
      <c r="J117" s="161" t="s">
        <v>227</v>
      </c>
      <c r="K117" s="162" t="s">
        <v>400</v>
      </c>
      <c r="L117" s="160" t="s">
        <v>554</v>
      </c>
      <c r="M117" s="214">
        <v>126</v>
      </c>
      <c r="N117" s="214">
        <f t="shared" si="6"/>
        <v>151.19999999999999</v>
      </c>
      <c r="O117" s="164" t="s">
        <v>42</v>
      </c>
      <c r="P117" s="160"/>
      <c r="Q117" s="176" t="s">
        <v>4</v>
      </c>
      <c r="R117" s="169">
        <v>2</v>
      </c>
    </row>
    <row r="118" spans="1:18" ht="25.5">
      <c r="A118" s="159" t="s">
        <v>103</v>
      </c>
      <c r="B118" s="160" t="s">
        <v>535</v>
      </c>
      <c r="C118" s="160" t="s">
        <v>555</v>
      </c>
      <c r="D118" s="161" t="s">
        <v>537</v>
      </c>
      <c r="E118" s="161" t="str">
        <f>RIGHT(Таблица68[[#This Row],[Полное  наименование]],12)</f>
        <v>CHV 40 D ANG</v>
      </c>
      <c r="F118" s="161" t="s">
        <v>41</v>
      </c>
      <c r="G118" s="161">
        <v>40</v>
      </c>
      <c r="H118" s="161">
        <v>52</v>
      </c>
      <c r="I118" s="161" t="s">
        <v>133</v>
      </c>
      <c r="J118" s="161" t="s">
        <v>227</v>
      </c>
      <c r="K118" s="162" t="s">
        <v>400</v>
      </c>
      <c r="L118" s="160" t="s">
        <v>556</v>
      </c>
      <c r="M118" s="214">
        <v>126</v>
      </c>
      <c r="N118" s="214">
        <f t="shared" si="6"/>
        <v>151.19999999999999</v>
      </c>
      <c r="O118" s="164" t="s">
        <v>42</v>
      </c>
      <c r="P118" s="160"/>
      <c r="Q118" s="165" t="s">
        <v>2</v>
      </c>
      <c r="R118" s="166">
        <v>1</v>
      </c>
    </row>
    <row r="119" spans="1:18" ht="16.5">
      <c r="A119" s="159" t="s">
        <v>89</v>
      </c>
      <c r="B119" s="160" t="s">
        <v>535</v>
      </c>
      <c r="C119" s="160" t="s">
        <v>557</v>
      </c>
      <c r="D119" s="161" t="s">
        <v>537</v>
      </c>
      <c r="E119" s="161" t="str">
        <f>RIGHT(Таблица68[[#This Row],[Полное  наименование]],12)</f>
        <v>CHV 50 D STR</v>
      </c>
      <c r="F119" s="161" t="s">
        <v>24</v>
      </c>
      <c r="G119" s="161">
        <v>50</v>
      </c>
      <c r="H119" s="161">
        <v>52</v>
      </c>
      <c r="I119" s="161" t="s">
        <v>133</v>
      </c>
      <c r="J119" s="161" t="s">
        <v>227</v>
      </c>
      <c r="K119" s="162" t="s">
        <v>400</v>
      </c>
      <c r="L119" s="160" t="s">
        <v>558</v>
      </c>
      <c r="M119" s="214">
        <v>150</v>
      </c>
      <c r="N119" s="214">
        <f t="shared" si="6"/>
        <v>180</v>
      </c>
      <c r="O119" s="164" t="s">
        <v>42</v>
      </c>
      <c r="P119" s="160"/>
      <c r="Q119" s="176" t="s">
        <v>4</v>
      </c>
      <c r="R119" s="169">
        <v>2</v>
      </c>
    </row>
    <row r="120" spans="1:18" ht="25.5">
      <c r="A120" s="159" t="s">
        <v>104</v>
      </c>
      <c r="B120" s="160" t="s">
        <v>535</v>
      </c>
      <c r="C120" s="160" t="s">
        <v>559</v>
      </c>
      <c r="D120" s="161" t="s">
        <v>537</v>
      </c>
      <c r="E120" s="161" t="str">
        <f>RIGHT(Таблица68[[#This Row],[Полное  наименование]],12)</f>
        <v>CHV 50 D ANG</v>
      </c>
      <c r="F120" s="161" t="s">
        <v>41</v>
      </c>
      <c r="G120" s="161">
        <v>50</v>
      </c>
      <c r="H120" s="161">
        <v>52</v>
      </c>
      <c r="I120" s="161" t="s">
        <v>133</v>
      </c>
      <c r="J120" s="161" t="s">
        <v>227</v>
      </c>
      <c r="K120" s="162" t="s">
        <v>400</v>
      </c>
      <c r="L120" s="160" t="s">
        <v>560</v>
      </c>
      <c r="M120" s="214">
        <v>150</v>
      </c>
      <c r="N120" s="214">
        <f t="shared" si="6"/>
        <v>180</v>
      </c>
      <c r="O120" s="164" t="s">
        <v>42</v>
      </c>
      <c r="P120" s="160"/>
      <c r="Q120" s="165" t="s">
        <v>2</v>
      </c>
      <c r="R120" s="166">
        <v>1</v>
      </c>
    </row>
    <row r="121" spans="1:18" ht="16.5">
      <c r="A121" s="159" t="s">
        <v>90</v>
      </c>
      <c r="B121" s="160" t="s">
        <v>535</v>
      </c>
      <c r="C121" s="160" t="s">
        <v>561</v>
      </c>
      <c r="D121" s="161" t="s">
        <v>537</v>
      </c>
      <c r="E121" s="161" t="str">
        <f>RIGHT(Таблица68[[#This Row],[Полное  наименование]],12)</f>
        <v>CHV 65 D STR</v>
      </c>
      <c r="F121" s="161" t="s">
        <v>24</v>
      </c>
      <c r="G121" s="161">
        <v>65</v>
      </c>
      <c r="H121" s="161">
        <v>52</v>
      </c>
      <c r="I121" s="161" t="s">
        <v>133</v>
      </c>
      <c r="J121" s="161" t="s">
        <v>227</v>
      </c>
      <c r="K121" s="162" t="s">
        <v>400</v>
      </c>
      <c r="L121" s="160" t="s">
        <v>562</v>
      </c>
      <c r="M121" s="214">
        <v>210</v>
      </c>
      <c r="N121" s="214">
        <f t="shared" si="6"/>
        <v>252</v>
      </c>
      <c r="O121" s="164" t="s">
        <v>42</v>
      </c>
      <c r="P121" s="160"/>
      <c r="Q121" s="176" t="s">
        <v>4</v>
      </c>
      <c r="R121" s="169">
        <v>2</v>
      </c>
    </row>
    <row r="122" spans="1:18" ht="25.5">
      <c r="A122" s="159" t="s">
        <v>105</v>
      </c>
      <c r="B122" s="160" t="s">
        <v>535</v>
      </c>
      <c r="C122" s="160" t="s">
        <v>563</v>
      </c>
      <c r="D122" s="161" t="s">
        <v>537</v>
      </c>
      <c r="E122" s="161" t="str">
        <f>RIGHT(Таблица68[[#This Row],[Полное  наименование]],12)</f>
        <v>CHV 65 D ANG</v>
      </c>
      <c r="F122" s="161" t="s">
        <v>41</v>
      </c>
      <c r="G122" s="161">
        <v>65</v>
      </c>
      <c r="H122" s="161">
        <v>52</v>
      </c>
      <c r="I122" s="161" t="s">
        <v>133</v>
      </c>
      <c r="J122" s="161" t="s">
        <v>227</v>
      </c>
      <c r="K122" s="162" t="s">
        <v>400</v>
      </c>
      <c r="L122" s="160" t="s">
        <v>564</v>
      </c>
      <c r="M122" s="214">
        <v>210</v>
      </c>
      <c r="N122" s="214">
        <f t="shared" si="6"/>
        <v>252</v>
      </c>
      <c r="O122" s="164" t="s">
        <v>42</v>
      </c>
      <c r="P122" s="160"/>
      <c r="Q122" s="165" t="s">
        <v>2</v>
      </c>
      <c r="R122" s="166">
        <v>1</v>
      </c>
    </row>
    <row r="123" spans="1:18" ht="16.5">
      <c r="A123" s="159" t="s">
        <v>91</v>
      </c>
      <c r="B123" s="160" t="s">
        <v>535</v>
      </c>
      <c r="C123" s="160" t="s">
        <v>565</v>
      </c>
      <c r="D123" s="161" t="s">
        <v>537</v>
      </c>
      <c r="E123" s="161" t="str">
        <f>RIGHT(Таблица68[[#This Row],[Полное  наименование]],12)</f>
        <v>CHV 80 D STR</v>
      </c>
      <c r="F123" s="161" t="s">
        <v>24</v>
      </c>
      <c r="G123" s="161">
        <v>80</v>
      </c>
      <c r="H123" s="161">
        <v>52</v>
      </c>
      <c r="I123" s="161" t="s">
        <v>133</v>
      </c>
      <c r="J123" s="161" t="s">
        <v>227</v>
      </c>
      <c r="K123" s="162" t="s">
        <v>400</v>
      </c>
      <c r="L123" s="160" t="s">
        <v>566</v>
      </c>
      <c r="M123" s="214">
        <v>250</v>
      </c>
      <c r="N123" s="214">
        <f t="shared" si="6"/>
        <v>300</v>
      </c>
      <c r="O123" s="164" t="s">
        <v>42</v>
      </c>
      <c r="P123" s="160"/>
      <c r="Q123" s="176" t="s">
        <v>4</v>
      </c>
      <c r="R123" s="169">
        <v>2</v>
      </c>
    </row>
    <row r="124" spans="1:18" ht="25.5">
      <c r="A124" s="159" t="s">
        <v>106</v>
      </c>
      <c r="B124" s="160" t="s">
        <v>535</v>
      </c>
      <c r="C124" s="160" t="s">
        <v>567</v>
      </c>
      <c r="D124" s="161" t="s">
        <v>537</v>
      </c>
      <c r="E124" s="161" t="str">
        <f>RIGHT(Таблица68[[#This Row],[Полное  наименование]],12)</f>
        <v>CHV 80 D ANG</v>
      </c>
      <c r="F124" s="161" t="s">
        <v>41</v>
      </c>
      <c r="G124" s="161">
        <v>80</v>
      </c>
      <c r="H124" s="161">
        <v>52</v>
      </c>
      <c r="I124" s="161" t="s">
        <v>133</v>
      </c>
      <c r="J124" s="161" t="s">
        <v>227</v>
      </c>
      <c r="K124" s="162" t="s">
        <v>400</v>
      </c>
      <c r="L124" s="160" t="s">
        <v>568</v>
      </c>
      <c r="M124" s="214">
        <v>250</v>
      </c>
      <c r="N124" s="214">
        <f t="shared" si="6"/>
        <v>300</v>
      </c>
      <c r="O124" s="164" t="s">
        <v>42</v>
      </c>
      <c r="P124" s="160"/>
      <c r="Q124" s="165" t="s">
        <v>2</v>
      </c>
      <c r="R124" s="166">
        <v>1</v>
      </c>
    </row>
    <row r="125" spans="1:18" s="175" customFormat="1" ht="25.5">
      <c r="A125" s="159" t="s">
        <v>92</v>
      </c>
      <c r="B125" s="160" t="s">
        <v>535</v>
      </c>
      <c r="C125" s="160" t="s">
        <v>569</v>
      </c>
      <c r="D125" s="161" t="s">
        <v>537</v>
      </c>
      <c r="E125" s="161" t="str">
        <f>RIGHT(Таблица68[[#This Row],[Полное  наименование]],13)</f>
        <v>CHV 100 D STR</v>
      </c>
      <c r="F125" s="161" t="s">
        <v>24</v>
      </c>
      <c r="G125" s="161">
        <v>100</v>
      </c>
      <c r="H125" s="161">
        <v>52</v>
      </c>
      <c r="I125" s="161" t="s">
        <v>133</v>
      </c>
      <c r="J125" s="161" t="s">
        <v>227</v>
      </c>
      <c r="K125" s="162" t="s">
        <v>400</v>
      </c>
      <c r="L125" s="160" t="s">
        <v>570</v>
      </c>
      <c r="M125" s="214">
        <v>460</v>
      </c>
      <c r="N125" s="214">
        <f t="shared" si="6"/>
        <v>552</v>
      </c>
      <c r="O125" s="164" t="s">
        <v>42</v>
      </c>
      <c r="P125" s="174"/>
      <c r="Q125" s="173" t="s">
        <v>6</v>
      </c>
      <c r="R125" s="169">
        <v>3</v>
      </c>
    </row>
    <row r="126" spans="1:18" s="175" customFormat="1" ht="16.5">
      <c r="A126" s="159" t="s">
        <v>107</v>
      </c>
      <c r="B126" s="160" t="s">
        <v>535</v>
      </c>
      <c r="C126" s="160" t="s">
        <v>571</v>
      </c>
      <c r="D126" s="161" t="s">
        <v>537</v>
      </c>
      <c r="E126" s="161" t="str">
        <f>RIGHT(Таблица68[[#This Row],[Полное  наименование]],13)</f>
        <v>CHV 100 D ANG</v>
      </c>
      <c r="F126" s="161" t="s">
        <v>41</v>
      </c>
      <c r="G126" s="161">
        <v>100</v>
      </c>
      <c r="H126" s="161">
        <v>52</v>
      </c>
      <c r="I126" s="161" t="s">
        <v>133</v>
      </c>
      <c r="J126" s="161" t="s">
        <v>227</v>
      </c>
      <c r="K126" s="162" t="s">
        <v>400</v>
      </c>
      <c r="L126" s="160" t="s">
        <v>572</v>
      </c>
      <c r="M126" s="214">
        <v>460</v>
      </c>
      <c r="N126" s="214">
        <f t="shared" si="6"/>
        <v>552</v>
      </c>
      <c r="O126" s="164" t="s">
        <v>42</v>
      </c>
      <c r="P126" s="174"/>
      <c r="Q126" s="176" t="s">
        <v>4</v>
      </c>
      <c r="R126" s="169">
        <v>2</v>
      </c>
    </row>
    <row r="127" spans="1:18" s="175" customFormat="1" ht="25.5">
      <c r="A127" s="159" t="s">
        <v>93</v>
      </c>
      <c r="B127" s="160" t="s">
        <v>535</v>
      </c>
      <c r="C127" s="160" t="s">
        <v>573</v>
      </c>
      <c r="D127" s="161" t="s">
        <v>537</v>
      </c>
      <c r="E127" s="161" t="str">
        <f>RIGHT(Таблица68[[#This Row],[Полное  наименование]],13)</f>
        <v>CHV 125 D STR</v>
      </c>
      <c r="F127" s="161" t="s">
        <v>24</v>
      </c>
      <c r="G127" s="161">
        <v>125</v>
      </c>
      <c r="H127" s="161">
        <v>52</v>
      </c>
      <c r="I127" s="161" t="s">
        <v>133</v>
      </c>
      <c r="J127" s="161" t="s">
        <v>227</v>
      </c>
      <c r="K127" s="162" t="s">
        <v>400</v>
      </c>
      <c r="L127" s="160" t="s">
        <v>574</v>
      </c>
      <c r="M127" s="214">
        <v>870</v>
      </c>
      <c r="N127" s="214">
        <f t="shared" si="6"/>
        <v>1044</v>
      </c>
      <c r="O127" s="164" t="s">
        <v>42</v>
      </c>
      <c r="P127" s="174"/>
      <c r="Q127" s="173" t="s">
        <v>6</v>
      </c>
      <c r="R127" s="169">
        <v>3</v>
      </c>
    </row>
    <row r="128" spans="1:18" s="175" customFormat="1" ht="16.5">
      <c r="A128" s="159" t="s">
        <v>108</v>
      </c>
      <c r="B128" s="160" t="s">
        <v>535</v>
      </c>
      <c r="C128" s="160" t="s">
        <v>575</v>
      </c>
      <c r="D128" s="161" t="s">
        <v>537</v>
      </c>
      <c r="E128" s="161" t="str">
        <f>RIGHT(Таблица68[[#This Row],[Полное  наименование]],13)</f>
        <v>CHV 125 D ANG</v>
      </c>
      <c r="F128" s="161" t="s">
        <v>41</v>
      </c>
      <c r="G128" s="161">
        <v>125</v>
      </c>
      <c r="H128" s="161">
        <v>52</v>
      </c>
      <c r="I128" s="161" t="s">
        <v>133</v>
      </c>
      <c r="J128" s="161" t="s">
        <v>227</v>
      </c>
      <c r="K128" s="162" t="s">
        <v>400</v>
      </c>
      <c r="L128" s="160" t="s">
        <v>576</v>
      </c>
      <c r="M128" s="214">
        <v>870</v>
      </c>
      <c r="N128" s="214">
        <f t="shared" si="6"/>
        <v>1044</v>
      </c>
      <c r="O128" s="164" t="s">
        <v>42</v>
      </c>
      <c r="P128" s="174"/>
      <c r="Q128" s="176" t="s">
        <v>4</v>
      </c>
      <c r="R128" s="169">
        <v>2</v>
      </c>
    </row>
    <row r="129" spans="1:18" s="175" customFormat="1" ht="25.5">
      <c r="A129" s="159" t="s">
        <v>94</v>
      </c>
      <c r="B129" s="160" t="s">
        <v>535</v>
      </c>
      <c r="C129" s="160" t="s">
        <v>577</v>
      </c>
      <c r="D129" s="161" t="s">
        <v>537</v>
      </c>
      <c r="E129" s="161" t="str">
        <f>RIGHT(Таблица68[[#This Row],[Полное  наименование]],13)</f>
        <v>CHV 150 D STR</v>
      </c>
      <c r="F129" s="161" t="s">
        <v>24</v>
      </c>
      <c r="G129" s="161">
        <v>150</v>
      </c>
      <c r="H129" s="161">
        <v>52</v>
      </c>
      <c r="I129" s="161" t="s">
        <v>133</v>
      </c>
      <c r="J129" s="161" t="s">
        <v>227</v>
      </c>
      <c r="K129" s="162" t="s">
        <v>400</v>
      </c>
      <c r="L129" s="160" t="s">
        <v>578</v>
      </c>
      <c r="M129" s="214">
        <v>1290</v>
      </c>
      <c r="N129" s="214">
        <f t="shared" si="6"/>
        <v>1548</v>
      </c>
      <c r="O129" s="164" t="s">
        <v>42</v>
      </c>
      <c r="P129" s="174"/>
      <c r="Q129" s="173" t="s">
        <v>6</v>
      </c>
      <c r="R129" s="169">
        <v>3</v>
      </c>
    </row>
    <row r="130" spans="1:18" s="175" customFormat="1" ht="25.5">
      <c r="A130" s="159" t="s">
        <v>109</v>
      </c>
      <c r="B130" s="160" t="s">
        <v>535</v>
      </c>
      <c r="C130" s="160" t="s">
        <v>579</v>
      </c>
      <c r="D130" s="161" t="s">
        <v>537</v>
      </c>
      <c r="E130" s="161" t="str">
        <f>RIGHT(Таблица68[[#This Row],[Полное  наименование]],13)</f>
        <v>CHV 150 D ANG</v>
      </c>
      <c r="F130" s="161" t="s">
        <v>41</v>
      </c>
      <c r="G130" s="161">
        <v>150</v>
      </c>
      <c r="H130" s="161">
        <v>52</v>
      </c>
      <c r="I130" s="161" t="s">
        <v>133</v>
      </c>
      <c r="J130" s="161" t="s">
        <v>227</v>
      </c>
      <c r="K130" s="162" t="s">
        <v>400</v>
      </c>
      <c r="L130" s="160" t="s">
        <v>580</v>
      </c>
      <c r="M130" s="214">
        <v>1290</v>
      </c>
      <c r="N130" s="214">
        <f t="shared" si="6"/>
        <v>1548</v>
      </c>
      <c r="O130" s="164" t="s">
        <v>42</v>
      </c>
      <c r="P130" s="174"/>
      <c r="Q130" s="173" t="s">
        <v>6</v>
      </c>
      <c r="R130" s="169">
        <v>3</v>
      </c>
    </row>
    <row r="131" spans="1:18" ht="25.5">
      <c r="A131" s="159" t="s">
        <v>95</v>
      </c>
      <c r="B131" s="160" t="s">
        <v>535</v>
      </c>
      <c r="C131" s="160" t="s">
        <v>569</v>
      </c>
      <c r="D131" s="161" t="s">
        <v>537</v>
      </c>
      <c r="E131" s="161" t="str">
        <f>RIGHT(Таблица68[[#This Row],[Полное  наименование]],13)</f>
        <v>CHV 100 D STR</v>
      </c>
      <c r="F131" s="161" t="s">
        <v>24</v>
      </c>
      <c r="G131" s="161">
        <v>100</v>
      </c>
      <c r="H131" s="161">
        <v>40</v>
      </c>
      <c r="I131" s="161" t="s">
        <v>133</v>
      </c>
      <c r="J131" s="161" t="s">
        <v>227</v>
      </c>
      <c r="K131" s="162" t="s">
        <v>400</v>
      </c>
      <c r="L131" s="160" t="s">
        <v>581</v>
      </c>
      <c r="M131" s="214">
        <v>390</v>
      </c>
      <c r="N131" s="214">
        <f t="shared" si="6"/>
        <v>468</v>
      </c>
      <c r="O131" s="164" t="s">
        <v>42</v>
      </c>
      <c r="P131" s="160"/>
      <c r="Q131" s="173" t="s">
        <v>6</v>
      </c>
      <c r="R131" s="169">
        <v>3</v>
      </c>
    </row>
    <row r="132" spans="1:18" ht="16.5">
      <c r="A132" s="159" t="s">
        <v>110</v>
      </c>
      <c r="B132" s="160" t="s">
        <v>535</v>
      </c>
      <c r="C132" s="160" t="s">
        <v>571</v>
      </c>
      <c r="D132" s="161" t="s">
        <v>537</v>
      </c>
      <c r="E132" s="161" t="str">
        <f>RIGHT(Таблица68[[#This Row],[Полное  наименование]],13)</f>
        <v>CHV 100 D ANG</v>
      </c>
      <c r="F132" s="161" t="s">
        <v>41</v>
      </c>
      <c r="G132" s="161">
        <v>100</v>
      </c>
      <c r="H132" s="161">
        <v>40</v>
      </c>
      <c r="I132" s="161" t="s">
        <v>133</v>
      </c>
      <c r="J132" s="161" t="s">
        <v>227</v>
      </c>
      <c r="K132" s="162" t="s">
        <v>400</v>
      </c>
      <c r="L132" s="160" t="s">
        <v>582</v>
      </c>
      <c r="M132" s="214">
        <v>390</v>
      </c>
      <c r="N132" s="214">
        <f t="shared" si="6"/>
        <v>468</v>
      </c>
      <c r="O132" s="164" t="s">
        <v>42</v>
      </c>
      <c r="P132" s="160"/>
      <c r="Q132" s="176" t="s">
        <v>4</v>
      </c>
      <c r="R132" s="169">
        <v>2</v>
      </c>
    </row>
    <row r="133" spans="1:18" ht="25.5">
      <c r="A133" s="159" t="s">
        <v>96</v>
      </c>
      <c r="B133" s="160" t="s">
        <v>535</v>
      </c>
      <c r="C133" s="160" t="s">
        <v>573</v>
      </c>
      <c r="D133" s="161" t="s">
        <v>537</v>
      </c>
      <c r="E133" s="161" t="str">
        <f>RIGHT(Таблица68[[#This Row],[Полное  наименование]],13)</f>
        <v>CHV 125 D STR</v>
      </c>
      <c r="F133" s="161" t="s">
        <v>24</v>
      </c>
      <c r="G133" s="161">
        <v>125</v>
      </c>
      <c r="H133" s="161">
        <v>40</v>
      </c>
      <c r="I133" s="161" t="s">
        <v>133</v>
      </c>
      <c r="J133" s="161" t="s">
        <v>227</v>
      </c>
      <c r="K133" s="162" t="s">
        <v>400</v>
      </c>
      <c r="L133" s="160" t="s">
        <v>583</v>
      </c>
      <c r="M133" s="214">
        <v>680</v>
      </c>
      <c r="N133" s="214">
        <f t="shared" si="6"/>
        <v>816</v>
      </c>
      <c r="O133" s="164" t="s">
        <v>42</v>
      </c>
      <c r="P133" s="160"/>
      <c r="Q133" s="173" t="s">
        <v>6</v>
      </c>
      <c r="R133" s="169">
        <v>3</v>
      </c>
    </row>
    <row r="134" spans="1:18" ht="16.5">
      <c r="A134" s="159" t="s">
        <v>111</v>
      </c>
      <c r="B134" s="160" t="s">
        <v>535</v>
      </c>
      <c r="C134" s="160" t="s">
        <v>575</v>
      </c>
      <c r="D134" s="161" t="s">
        <v>537</v>
      </c>
      <c r="E134" s="161" t="str">
        <f>RIGHT(Таблица68[[#This Row],[Полное  наименование]],13)</f>
        <v>CHV 125 D ANG</v>
      </c>
      <c r="F134" s="161" t="s">
        <v>41</v>
      </c>
      <c r="G134" s="161">
        <v>125</v>
      </c>
      <c r="H134" s="161">
        <v>40</v>
      </c>
      <c r="I134" s="161" t="s">
        <v>133</v>
      </c>
      <c r="J134" s="161" t="s">
        <v>227</v>
      </c>
      <c r="K134" s="162" t="s">
        <v>400</v>
      </c>
      <c r="L134" s="160" t="s">
        <v>584</v>
      </c>
      <c r="M134" s="214">
        <v>680</v>
      </c>
      <c r="N134" s="214">
        <f t="shared" si="6"/>
        <v>816</v>
      </c>
      <c r="O134" s="164" t="s">
        <v>42</v>
      </c>
      <c r="P134" s="160"/>
      <c r="Q134" s="176" t="s">
        <v>4</v>
      </c>
      <c r="R134" s="169">
        <v>2</v>
      </c>
    </row>
    <row r="135" spans="1:18" ht="25.5">
      <c r="A135" s="159" t="s">
        <v>97</v>
      </c>
      <c r="B135" s="160" t="s">
        <v>535</v>
      </c>
      <c r="C135" s="160" t="s">
        <v>577</v>
      </c>
      <c r="D135" s="161" t="s">
        <v>537</v>
      </c>
      <c r="E135" s="161" t="str">
        <f>RIGHT(Таблица68[[#This Row],[Полное  наименование]],13)</f>
        <v>CHV 150 D STR</v>
      </c>
      <c r="F135" s="161" t="s">
        <v>24</v>
      </c>
      <c r="G135" s="161">
        <v>150</v>
      </c>
      <c r="H135" s="161">
        <v>40</v>
      </c>
      <c r="I135" s="161" t="s">
        <v>133</v>
      </c>
      <c r="J135" s="161" t="s">
        <v>227</v>
      </c>
      <c r="K135" s="162" t="s">
        <v>400</v>
      </c>
      <c r="L135" s="160" t="s">
        <v>585</v>
      </c>
      <c r="M135" s="214">
        <v>1000</v>
      </c>
      <c r="N135" s="214">
        <f t="shared" si="6"/>
        <v>1200</v>
      </c>
      <c r="O135" s="164" t="s">
        <v>42</v>
      </c>
      <c r="P135" s="160"/>
      <c r="Q135" s="173" t="s">
        <v>6</v>
      </c>
      <c r="R135" s="169">
        <v>3</v>
      </c>
    </row>
    <row r="136" spans="1:18" ht="25.5">
      <c r="A136" s="159" t="s">
        <v>112</v>
      </c>
      <c r="B136" s="160" t="s">
        <v>535</v>
      </c>
      <c r="C136" s="160" t="s">
        <v>579</v>
      </c>
      <c r="D136" s="161" t="s">
        <v>537</v>
      </c>
      <c r="E136" s="161" t="str">
        <f>RIGHT(Таблица68[[#This Row],[Полное  наименование]],13)</f>
        <v>CHV 150 D ANG</v>
      </c>
      <c r="F136" s="161" t="s">
        <v>41</v>
      </c>
      <c r="G136" s="161">
        <v>150</v>
      </c>
      <c r="H136" s="161">
        <v>40</v>
      </c>
      <c r="I136" s="161" t="s">
        <v>133</v>
      </c>
      <c r="J136" s="161" t="s">
        <v>227</v>
      </c>
      <c r="K136" s="162" t="s">
        <v>400</v>
      </c>
      <c r="L136" s="160" t="s">
        <v>586</v>
      </c>
      <c r="M136" s="214">
        <v>1000</v>
      </c>
      <c r="N136" s="214">
        <f t="shared" si="6"/>
        <v>1200</v>
      </c>
      <c r="O136" s="164" t="s">
        <v>42</v>
      </c>
      <c r="P136" s="160"/>
      <c r="Q136" s="173" t="s">
        <v>6</v>
      </c>
      <c r="R136" s="169">
        <v>3</v>
      </c>
    </row>
    <row r="137" spans="1:18" ht="16.5">
      <c r="A137" s="159" t="s">
        <v>116</v>
      </c>
      <c r="B137" s="160" t="s">
        <v>587</v>
      </c>
      <c r="C137" s="160" t="s">
        <v>588</v>
      </c>
      <c r="D137" s="161" t="s">
        <v>589</v>
      </c>
      <c r="E137" s="161" t="str">
        <f>RIGHT(Таблица68[[#This Row],[Полное  наименование]],12)</f>
        <v>SCA 15 D STR</v>
      </c>
      <c r="F137" s="161" t="s">
        <v>24</v>
      </c>
      <c r="G137" s="161">
        <v>15</v>
      </c>
      <c r="H137" s="161">
        <v>52</v>
      </c>
      <c r="I137" s="161" t="s">
        <v>133</v>
      </c>
      <c r="J137" s="161" t="s">
        <v>227</v>
      </c>
      <c r="K137" s="162" t="s">
        <v>400</v>
      </c>
      <c r="L137" s="160" t="s">
        <v>590</v>
      </c>
      <c r="M137" s="214">
        <v>73</v>
      </c>
      <c r="N137" s="214">
        <f t="shared" si="6"/>
        <v>87.6</v>
      </c>
      <c r="O137" s="164" t="s">
        <v>42</v>
      </c>
      <c r="P137" s="160"/>
      <c r="Q137" s="176" t="s">
        <v>4</v>
      </c>
      <c r="R137" s="169">
        <v>2</v>
      </c>
    </row>
    <row r="138" spans="1:18" ht="25.5">
      <c r="A138" s="159" t="s">
        <v>131</v>
      </c>
      <c r="B138" s="160" t="s">
        <v>587</v>
      </c>
      <c r="C138" s="160" t="s">
        <v>591</v>
      </c>
      <c r="D138" s="161" t="s">
        <v>589</v>
      </c>
      <c r="E138" s="161" t="str">
        <f>RIGHT(Таблица68[[#This Row],[Полное  наименование]],12)</f>
        <v>SCA 15 D ANG</v>
      </c>
      <c r="F138" s="161" t="s">
        <v>41</v>
      </c>
      <c r="G138" s="161">
        <v>15</v>
      </c>
      <c r="H138" s="161">
        <v>52</v>
      </c>
      <c r="I138" s="161" t="s">
        <v>133</v>
      </c>
      <c r="J138" s="161" t="s">
        <v>227</v>
      </c>
      <c r="K138" s="162" t="s">
        <v>400</v>
      </c>
      <c r="L138" s="160" t="s">
        <v>592</v>
      </c>
      <c r="M138" s="214">
        <v>73</v>
      </c>
      <c r="N138" s="214">
        <f t="shared" si="6"/>
        <v>87.6</v>
      </c>
      <c r="O138" s="164" t="s">
        <v>42</v>
      </c>
      <c r="P138" s="160"/>
      <c r="Q138" s="165" t="s">
        <v>2</v>
      </c>
      <c r="R138" s="166">
        <v>1</v>
      </c>
    </row>
    <row r="139" spans="1:18" ht="16.5">
      <c r="A139" s="159" t="s">
        <v>117</v>
      </c>
      <c r="B139" s="160" t="s">
        <v>587</v>
      </c>
      <c r="C139" s="160" t="s">
        <v>593</v>
      </c>
      <c r="D139" s="161" t="s">
        <v>589</v>
      </c>
      <c r="E139" s="161" t="str">
        <f>RIGHT(Таблица68[[#This Row],[Полное  наименование]],12)</f>
        <v>SCA 20 D STR</v>
      </c>
      <c r="F139" s="161" t="s">
        <v>24</v>
      </c>
      <c r="G139" s="161">
        <v>20</v>
      </c>
      <c r="H139" s="161">
        <v>52</v>
      </c>
      <c r="I139" s="161" t="s">
        <v>133</v>
      </c>
      <c r="J139" s="161" t="s">
        <v>227</v>
      </c>
      <c r="K139" s="162" t="s">
        <v>400</v>
      </c>
      <c r="L139" s="160" t="s">
        <v>594</v>
      </c>
      <c r="M139" s="214">
        <v>78</v>
      </c>
      <c r="N139" s="214">
        <f t="shared" si="6"/>
        <v>93.6</v>
      </c>
      <c r="O139" s="164" t="s">
        <v>42</v>
      </c>
      <c r="P139" s="160"/>
      <c r="Q139" s="176" t="s">
        <v>4</v>
      </c>
      <c r="R139" s="169">
        <v>2</v>
      </c>
    </row>
    <row r="140" spans="1:18" ht="25.5">
      <c r="A140" s="159" t="s">
        <v>132</v>
      </c>
      <c r="B140" s="160" t="s">
        <v>587</v>
      </c>
      <c r="C140" s="160" t="s">
        <v>595</v>
      </c>
      <c r="D140" s="161" t="s">
        <v>589</v>
      </c>
      <c r="E140" s="161" t="str">
        <f>RIGHT(Таблица68[[#This Row],[Полное  наименование]],12)</f>
        <v>SCA 20 D ANG</v>
      </c>
      <c r="F140" s="161" t="s">
        <v>41</v>
      </c>
      <c r="G140" s="161">
        <v>20</v>
      </c>
      <c r="H140" s="161">
        <v>52</v>
      </c>
      <c r="I140" s="161" t="s">
        <v>133</v>
      </c>
      <c r="J140" s="161" t="s">
        <v>227</v>
      </c>
      <c r="K140" s="162" t="s">
        <v>400</v>
      </c>
      <c r="L140" s="160" t="s">
        <v>596</v>
      </c>
      <c r="M140" s="214">
        <v>78</v>
      </c>
      <c r="N140" s="214">
        <f t="shared" si="6"/>
        <v>93.6</v>
      </c>
      <c r="O140" s="164" t="s">
        <v>42</v>
      </c>
      <c r="P140" s="160"/>
      <c r="Q140" s="165" t="s">
        <v>2</v>
      </c>
      <c r="R140" s="166">
        <v>1</v>
      </c>
    </row>
    <row r="141" spans="1:18" ht="16.5">
      <c r="A141" s="159" t="s">
        <v>118</v>
      </c>
      <c r="B141" s="160" t="s">
        <v>587</v>
      </c>
      <c r="C141" s="160" t="s">
        <v>597</v>
      </c>
      <c r="D141" s="161" t="s">
        <v>589</v>
      </c>
      <c r="E141" s="161" t="str">
        <f>RIGHT(Таблица68[[#This Row],[Полное  наименование]],12)</f>
        <v>SCA 25 D STR</v>
      </c>
      <c r="F141" s="161" t="s">
        <v>24</v>
      </c>
      <c r="G141" s="161">
        <v>25</v>
      </c>
      <c r="H141" s="161">
        <v>52</v>
      </c>
      <c r="I141" s="161" t="s">
        <v>133</v>
      </c>
      <c r="J141" s="161" t="s">
        <v>227</v>
      </c>
      <c r="K141" s="162" t="s">
        <v>400</v>
      </c>
      <c r="L141" s="160" t="s">
        <v>598</v>
      </c>
      <c r="M141" s="214">
        <v>102</v>
      </c>
      <c r="N141" s="214">
        <f t="shared" si="6"/>
        <v>122.39999999999999</v>
      </c>
      <c r="O141" s="164" t="s">
        <v>42</v>
      </c>
      <c r="P141" s="160"/>
      <c r="Q141" s="176" t="s">
        <v>4</v>
      </c>
      <c r="R141" s="169">
        <v>2</v>
      </c>
    </row>
    <row r="142" spans="1:18" ht="25.5">
      <c r="A142" s="159" t="s">
        <v>134</v>
      </c>
      <c r="B142" s="160" t="s">
        <v>587</v>
      </c>
      <c r="C142" s="160" t="s">
        <v>599</v>
      </c>
      <c r="D142" s="161" t="s">
        <v>589</v>
      </c>
      <c r="E142" s="161" t="str">
        <f>RIGHT(Таблица68[[#This Row],[Полное  наименование]],12)</f>
        <v>SCA 25 D ANG</v>
      </c>
      <c r="F142" s="161" t="s">
        <v>41</v>
      </c>
      <c r="G142" s="161">
        <v>25</v>
      </c>
      <c r="H142" s="161">
        <v>52</v>
      </c>
      <c r="I142" s="161" t="s">
        <v>133</v>
      </c>
      <c r="J142" s="161" t="s">
        <v>227</v>
      </c>
      <c r="K142" s="162" t="s">
        <v>400</v>
      </c>
      <c r="L142" s="160" t="s">
        <v>600</v>
      </c>
      <c r="M142" s="214">
        <v>102</v>
      </c>
      <c r="N142" s="214">
        <f t="shared" si="6"/>
        <v>122.39999999999999</v>
      </c>
      <c r="O142" s="164" t="s">
        <v>42</v>
      </c>
      <c r="P142" s="160"/>
      <c r="Q142" s="165" t="s">
        <v>2</v>
      </c>
      <c r="R142" s="166">
        <v>1</v>
      </c>
    </row>
    <row r="143" spans="1:18" ht="16.5">
      <c r="A143" s="159" t="s">
        <v>119</v>
      </c>
      <c r="B143" s="160" t="s">
        <v>587</v>
      </c>
      <c r="C143" s="160" t="s">
        <v>601</v>
      </c>
      <c r="D143" s="161" t="s">
        <v>589</v>
      </c>
      <c r="E143" s="161" t="str">
        <f>RIGHT(Таблица68[[#This Row],[Полное  наименование]],12)</f>
        <v>SCA 32 D STR</v>
      </c>
      <c r="F143" s="161" t="s">
        <v>24</v>
      </c>
      <c r="G143" s="161">
        <v>32</v>
      </c>
      <c r="H143" s="161">
        <v>52</v>
      </c>
      <c r="I143" s="161" t="s">
        <v>133</v>
      </c>
      <c r="J143" s="161" t="s">
        <v>227</v>
      </c>
      <c r="K143" s="162" t="s">
        <v>400</v>
      </c>
      <c r="L143" s="160" t="s">
        <v>602</v>
      </c>
      <c r="M143" s="214">
        <v>110</v>
      </c>
      <c r="N143" s="214">
        <f t="shared" si="6"/>
        <v>132</v>
      </c>
      <c r="O143" s="164" t="s">
        <v>42</v>
      </c>
      <c r="P143" s="160"/>
      <c r="Q143" s="176" t="s">
        <v>4</v>
      </c>
      <c r="R143" s="169">
        <v>2</v>
      </c>
    </row>
    <row r="144" spans="1:18" ht="25.5">
      <c r="A144" s="159" t="s">
        <v>135</v>
      </c>
      <c r="B144" s="160" t="s">
        <v>587</v>
      </c>
      <c r="C144" s="160" t="s">
        <v>603</v>
      </c>
      <c r="D144" s="161" t="s">
        <v>589</v>
      </c>
      <c r="E144" s="161" t="str">
        <f>RIGHT(Таблица68[[#This Row],[Полное  наименование]],12)</f>
        <v>SCA 32 D ANG</v>
      </c>
      <c r="F144" s="161" t="s">
        <v>41</v>
      </c>
      <c r="G144" s="161">
        <v>32</v>
      </c>
      <c r="H144" s="161">
        <v>52</v>
      </c>
      <c r="I144" s="161" t="s">
        <v>133</v>
      </c>
      <c r="J144" s="161" t="s">
        <v>227</v>
      </c>
      <c r="K144" s="162" t="s">
        <v>400</v>
      </c>
      <c r="L144" s="160" t="s">
        <v>604</v>
      </c>
      <c r="M144" s="214">
        <v>110</v>
      </c>
      <c r="N144" s="214">
        <f t="shared" si="6"/>
        <v>132</v>
      </c>
      <c r="O144" s="164" t="s">
        <v>42</v>
      </c>
      <c r="P144" s="160"/>
      <c r="Q144" s="165" t="s">
        <v>2</v>
      </c>
      <c r="R144" s="166">
        <v>1</v>
      </c>
    </row>
    <row r="145" spans="1:18" ht="16.5">
      <c r="A145" s="159" t="s">
        <v>120</v>
      </c>
      <c r="B145" s="160" t="s">
        <v>587</v>
      </c>
      <c r="C145" s="160" t="s">
        <v>605</v>
      </c>
      <c r="D145" s="161" t="s">
        <v>589</v>
      </c>
      <c r="E145" s="161" t="str">
        <f>RIGHT(Таблица68[[#This Row],[Полное  наименование]],12)</f>
        <v>SCA 40 D STR</v>
      </c>
      <c r="F145" s="161" t="s">
        <v>24</v>
      </c>
      <c r="G145" s="161">
        <v>40</v>
      </c>
      <c r="H145" s="161">
        <v>52</v>
      </c>
      <c r="I145" s="161" t="s">
        <v>133</v>
      </c>
      <c r="J145" s="161" t="s">
        <v>227</v>
      </c>
      <c r="K145" s="162" t="s">
        <v>400</v>
      </c>
      <c r="L145" s="160" t="s">
        <v>606</v>
      </c>
      <c r="M145" s="214">
        <v>150</v>
      </c>
      <c r="N145" s="214">
        <f t="shared" si="6"/>
        <v>180</v>
      </c>
      <c r="O145" s="164" t="s">
        <v>42</v>
      </c>
      <c r="P145" s="160"/>
      <c r="Q145" s="176" t="s">
        <v>4</v>
      </c>
      <c r="R145" s="169">
        <v>2</v>
      </c>
    </row>
    <row r="146" spans="1:18" ht="25.5">
      <c r="A146" s="159" t="s">
        <v>136</v>
      </c>
      <c r="B146" s="160" t="s">
        <v>587</v>
      </c>
      <c r="C146" s="160" t="s">
        <v>607</v>
      </c>
      <c r="D146" s="161" t="s">
        <v>589</v>
      </c>
      <c r="E146" s="161" t="str">
        <f>RIGHT(Таблица68[[#This Row],[Полное  наименование]],12)</f>
        <v>SCA 40 D ANG</v>
      </c>
      <c r="F146" s="161" t="s">
        <v>41</v>
      </c>
      <c r="G146" s="161">
        <v>40</v>
      </c>
      <c r="H146" s="161">
        <v>52</v>
      </c>
      <c r="I146" s="161" t="s">
        <v>133</v>
      </c>
      <c r="J146" s="161" t="s">
        <v>227</v>
      </c>
      <c r="K146" s="162" t="s">
        <v>400</v>
      </c>
      <c r="L146" s="160" t="s">
        <v>608</v>
      </c>
      <c r="M146" s="214">
        <v>150</v>
      </c>
      <c r="N146" s="214">
        <f t="shared" si="6"/>
        <v>180</v>
      </c>
      <c r="O146" s="164" t="s">
        <v>42</v>
      </c>
      <c r="P146" s="160"/>
      <c r="Q146" s="165" t="s">
        <v>2</v>
      </c>
      <c r="R146" s="166">
        <v>1</v>
      </c>
    </row>
    <row r="147" spans="1:18" ht="16.5">
      <c r="A147" s="159" t="s">
        <v>121</v>
      </c>
      <c r="B147" s="160" t="s">
        <v>587</v>
      </c>
      <c r="C147" s="160" t="s">
        <v>609</v>
      </c>
      <c r="D147" s="161" t="s">
        <v>589</v>
      </c>
      <c r="E147" s="161" t="str">
        <f>RIGHT(Таблица68[[#This Row],[Полное  наименование]],12)</f>
        <v>SCA 50 D STR</v>
      </c>
      <c r="F147" s="161" t="s">
        <v>24</v>
      </c>
      <c r="G147" s="161">
        <v>50</v>
      </c>
      <c r="H147" s="161">
        <v>52</v>
      </c>
      <c r="I147" s="161" t="s">
        <v>133</v>
      </c>
      <c r="J147" s="161" t="s">
        <v>227</v>
      </c>
      <c r="K147" s="162" t="s">
        <v>400</v>
      </c>
      <c r="L147" s="160" t="s">
        <v>610</v>
      </c>
      <c r="M147" s="214">
        <v>175</v>
      </c>
      <c r="N147" s="214">
        <f t="shared" si="6"/>
        <v>210</v>
      </c>
      <c r="O147" s="164" t="s">
        <v>42</v>
      </c>
      <c r="P147" s="160"/>
      <c r="Q147" s="176" t="s">
        <v>4</v>
      </c>
      <c r="R147" s="169">
        <v>2</v>
      </c>
    </row>
    <row r="148" spans="1:18" ht="25.5">
      <c r="A148" s="159" t="s">
        <v>137</v>
      </c>
      <c r="B148" s="160" t="s">
        <v>587</v>
      </c>
      <c r="C148" s="160" t="s">
        <v>611</v>
      </c>
      <c r="D148" s="161" t="s">
        <v>589</v>
      </c>
      <c r="E148" s="161" t="str">
        <f>RIGHT(Таблица68[[#This Row],[Полное  наименование]],12)</f>
        <v>SCA 50 D ANG</v>
      </c>
      <c r="F148" s="161" t="s">
        <v>41</v>
      </c>
      <c r="G148" s="161">
        <v>50</v>
      </c>
      <c r="H148" s="161">
        <v>52</v>
      </c>
      <c r="I148" s="161" t="s">
        <v>133</v>
      </c>
      <c r="J148" s="161" t="s">
        <v>227</v>
      </c>
      <c r="K148" s="162" t="s">
        <v>400</v>
      </c>
      <c r="L148" s="160" t="s">
        <v>612</v>
      </c>
      <c r="M148" s="214">
        <v>175</v>
      </c>
      <c r="N148" s="214">
        <f t="shared" si="6"/>
        <v>210</v>
      </c>
      <c r="O148" s="164" t="s">
        <v>42</v>
      </c>
      <c r="P148" s="160"/>
      <c r="Q148" s="165" t="s">
        <v>2</v>
      </c>
      <c r="R148" s="166">
        <v>1</v>
      </c>
    </row>
    <row r="149" spans="1:18" ht="16.5">
      <c r="A149" s="159" t="s">
        <v>122</v>
      </c>
      <c r="B149" s="160" t="s">
        <v>587</v>
      </c>
      <c r="C149" s="160" t="s">
        <v>613</v>
      </c>
      <c r="D149" s="161" t="s">
        <v>589</v>
      </c>
      <c r="E149" s="161" t="str">
        <f>RIGHT(Таблица68[[#This Row],[Полное  наименование]],12)</f>
        <v>SCA 65 D STR</v>
      </c>
      <c r="F149" s="161" t="s">
        <v>24</v>
      </c>
      <c r="G149" s="161">
        <v>65</v>
      </c>
      <c r="H149" s="161">
        <v>52</v>
      </c>
      <c r="I149" s="161" t="s">
        <v>133</v>
      </c>
      <c r="J149" s="161" t="s">
        <v>227</v>
      </c>
      <c r="K149" s="162" t="s">
        <v>400</v>
      </c>
      <c r="L149" s="160" t="s">
        <v>614</v>
      </c>
      <c r="M149" s="214">
        <v>255</v>
      </c>
      <c r="N149" s="214">
        <f t="shared" si="6"/>
        <v>306</v>
      </c>
      <c r="O149" s="164" t="s">
        <v>42</v>
      </c>
      <c r="P149" s="160"/>
      <c r="Q149" s="176" t="s">
        <v>4</v>
      </c>
      <c r="R149" s="169">
        <v>2</v>
      </c>
    </row>
    <row r="150" spans="1:18" ht="25.5">
      <c r="A150" s="159" t="s">
        <v>138</v>
      </c>
      <c r="B150" s="160" t="s">
        <v>587</v>
      </c>
      <c r="C150" s="160" t="s">
        <v>615</v>
      </c>
      <c r="D150" s="161" t="s">
        <v>589</v>
      </c>
      <c r="E150" s="161" t="str">
        <f>RIGHT(Таблица68[[#This Row],[Полное  наименование]],12)</f>
        <v>SCA 65 D ANG</v>
      </c>
      <c r="F150" s="161" t="s">
        <v>41</v>
      </c>
      <c r="G150" s="161">
        <v>65</v>
      </c>
      <c r="H150" s="161">
        <v>52</v>
      </c>
      <c r="I150" s="161" t="s">
        <v>133</v>
      </c>
      <c r="J150" s="161" t="s">
        <v>227</v>
      </c>
      <c r="K150" s="162" t="s">
        <v>400</v>
      </c>
      <c r="L150" s="160" t="s">
        <v>616</v>
      </c>
      <c r="M150" s="214">
        <v>255</v>
      </c>
      <c r="N150" s="214">
        <f t="shared" si="6"/>
        <v>306</v>
      </c>
      <c r="O150" s="164" t="s">
        <v>42</v>
      </c>
      <c r="P150" s="160"/>
      <c r="Q150" s="165" t="s">
        <v>2</v>
      </c>
      <c r="R150" s="166">
        <v>1</v>
      </c>
    </row>
    <row r="151" spans="1:18" ht="16.5">
      <c r="A151" s="159" t="s">
        <v>123</v>
      </c>
      <c r="B151" s="160" t="s">
        <v>587</v>
      </c>
      <c r="C151" s="160" t="s">
        <v>617</v>
      </c>
      <c r="D151" s="161" t="s">
        <v>589</v>
      </c>
      <c r="E151" s="161" t="str">
        <f>RIGHT(Таблица68[[#This Row],[Полное  наименование]],12)</f>
        <v>SCA 80 D STR</v>
      </c>
      <c r="F151" s="161" t="s">
        <v>24</v>
      </c>
      <c r="G151" s="161">
        <v>80</v>
      </c>
      <c r="H151" s="161">
        <v>52</v>
      </c>
      <c r="I151" s="161" t="s">
        <v>133</v>
      </c>
      <c r="J151" s="161" t="s">
        <v>227</v>
      </c>
      <c r="K151" s="162" t="s">
        <v>400</v>
      </c>
      <c r="L151" s="160" t="s">
        <v>618</v>
      </c>
      <c r="M151" s="214">
        <v>290</v>
      </c>
      <c r="N151" s="214">
        <f t="shared" si="6"/>
        <v>348</v>
      </c>
      <c r="O151" s="164" t="s">
        <v>42</v>
      </c>
      <c r="P151" s="160"/>
      <c r="Q151" s="176" t="s">
        <v>4</v>
      </c>
      <c r="R151" s="169">
        <v>2</v>
      </c>
    </row>
    <row r="152" spans="1:18" ht="25.5">
      <c r="A152" s="159" t="s">
        <v>139</v>
      </c>
      <c r="B152" s="160" t="s">
        <v>587</v>
      </c>
      <c r="C152" s="160" t="s">
        <v>619</v>
      </c>
      <c r="D152" s="161" t="s">
        <v>589</v>
      </c>
      <c r="E152" s="161" t="str">
        <f>RIGHT(Таблица68[[#This Row],[Полное  наименование]],12)</f>
        <v>SCA 80 D ANG</v>
      </c>
      <c r="F152" s="161" t="s">
        <v>41</v>
      </c>
      <c r="G152" s="161">
        <v>80</v>
      </c>
      <c r="H152" s="161">
        <v>52</v>
      </c>
      <c r="I152" s="161" t="s">
        <v>133</v>
      </c>
      <c r="J152" s="161" t="s">
        <v>227</v>
      </c>
      <c r="K152" s="162" t="s">
        <v>400</v>
      </c>
      <c r="L152" s="160" t="s">
        <v>620</v>
      </c>
      <c r="M152" s="214">
        <v>290</v>
      </c>
      <c r="N152" s="214">
        <f t="shared" si="6"/>
        <v>348</v>
      </c>
      <c r="O152" s="164" t="s">
        <v>42</v>
      </c>
      <c r="P152" s="160"/>
      <c r="Q152" s="165" t="s">
        <v>2</v>
      </c>
      <c r="R152" s="166">
        <v>1</v>
      </c>
    </row>
    <row r="153" spans="1:18" s="175" customFormat="1" ht="25.5">
      <c r="A153" s="159" t="s">
        <v>124</v>
      </c>
      <c r="B153" s="160" t="s">
        <v>587</v>
      </c>
      <c r="C153" s="160" t="s">
        <v>621</v>
      </c>
      <c r="D153" s="161" t="s">
        <v>589</v>
      </c>
      <c r="E153" s="161" t="str">
        <f>RIGHT(Таблица68[[#This Row],[Полное  наименование]],13)</f>
        <v>SCA 100 D STR</v>
      </c>
      <c r="F153" s="161" t="s">
        <v>24</v>
      </c>
      <c r="G153" s="161">
        <v>100</v>
      </c>
      <c r="H153" s="161">
        <v>52</v>
      </c>
      <c r="I153" s="161" t="s">
        <v>133</v>
      </c>
      <c r="J153" s="161" t="s">
        <v>227</v>
      </c>
      <c r="K153" s="162" t="s">
        <v>400</v>
      </c>
      <c r="L153" s="160" t="s">
        <v>622</v>
      </c>
      <c r="M153" s="214">
        <v>480</v>
      </c>
      <c r="N153" s="214">
        <f t="shared" ref="N153:N216" si="7">M153*1.2</f>
        <v>576</v>
      </c>
      <c r="O153" s="164" t="s">
        <v>42</v>
      </c>
      <c r="P153" s="174"/>
      <c r="Q153" s="173" t="s">
        <v>6</v>
      </c>
      <c r="R153" s="169">
        <v>3</v>
      </c>
    </row>
    <row r="154" spans="1:18" s="175" customFormat="1" ht="37.35" customHeight="1">
      <c r="A154" s="159" t="s">
        <v>140</v>
      </c>
      <c r="B154" s="160" t="s">
        <v>587</v>
      </c>
      <c r="C154" s="160" t="s">
        <v>623</v>
      </c>
      <c r="D154" s="161" t="s">
        <v>589</v>
      </c>
      <c r="E154" s="161" t="str">
        <f>RIGHT(Таблица68[[#This Row],[Полное  наименование]],13)</f>
        <v>SCA 100 D ANG</v>
      </c>
      <c r="F154" s="161" t="s">
        <v>41</v>
      </c>
      <c r="G154" s="161">
        <v>100</v>
      </c>
      <c r="H154" s="161">
        <v>52</v>
      </c>
      <c r="I154" s="161" t="s">
        <v>133</v>
      </c>
      <c r="J154" s="161" t="s">
        <v>227</v>
      </c>
      <c r="K154" s="162" t="s">
        <v>400</v>
      </c>
      <c r="L154" s="160" t="s">
        <v>624</v>
      </c>
      <c r="M154" s="214">
        <v>480</v>
      </c>
      <c r="N154" s="214">
        <f t="shared" si="7"/>
        <v>576</v>
      </c>
      <c r="O154" s="164" t="s">
        <v>42</v>
      </c>
      <c r="P154" s="174"/>
      <c r="Q154" s="165" t="s">
        <v>2</v>
      </c>
      <c r="R154" s="169">
        <v>1</v>
      </c>
    </row>
    <row r="155" spans="1:18" s="175" customFormat="1" ht="25.5">
      <c r="A155" s="159" t="s">
        <v>125</v>
      </c>
      <c r="B155" s="160" t="s">
        <v>587</v>
      </c>
      <c r="C155" s="160" t="s">
        <v>625</v>
      </c>
      <c r="D155" s="161" t="s">
        <v>589</v>
      </c>
      <c r="E155" s="161" t="str">
        <f>RIGHT(Таблица68[[#This Row],[Полное  наименование]],13)</f>
        <v>SCA 125 D STR</v>
      </c>
      <c r="F155" s="161" t="s">
        <v>24</v>
      </c>
      <c r="G155" s="161">
        <v>125</v>
      </c>
      <c r="H155" s="161">
        <v>52</v>
      </c>
      <c r="I155" s="161" t="s">
        <v>133</v>
      </c>
      <c r="J155" s="161" t="s">
        <v>227</v>
      </c>
      <c r="K155" s="162" t="s">
        <v>400</v>
      </c>
      <c r="L155" s="160" t="s">
        <v>626</v>
      </c>
      <c r="M155" s="214">
        <v>990</v>
      </c>
      <c r="N155" s="214">
        <f t="shared" si="7"/>
        <v>1188</v>
      </c>
      <c r="O155" s="164" t="s">
        <v>42</v>
      </c>
      <c r="P155" s="174"/>
      <c r="Q155" s="173" t="s">
        <v>6</v>
      </c>
      <c r="R155" s="169">
        <v>3</v>
      </c>
    </row>
    <row r="156" spans="1:18" s="175" customFormat="1" ht="29.85" customHeight="1">
      <c r="A156" s="159" t="s">
        <v>141</v>
      </c>
      <c r="B156" s="160" t="s">
        <v>587</v>
      </c>
      <c r="C156" s="160" t="s">
        <v>627</v>
      </c>
      <c r="D156" s="161" t="s">
        <v>589</v>
      </c>
      <c r="E156" s="161" t="str">
        <f>RIGHT(Таблица68[[#This Row],[Полное  наименование]],13)</f>
        <v>SCA 125 D ANG</v>
      </c>
      <c r="F156" s="161" t="s">
        <v>41</v>
      </c>
      <c r="G156" s="161">
        <v>125</v>
      </c>
      <c r="H156" s="161">
        <v>52</v>
      </c>
      <c r="I156" s="161" t="s">
        <v>133</v>
      </c>
      <c r="J156" s="161" t="s">
        <v>227</v>
      </c>
      <c r="K156" s="162" t="s">
        <v>400</v>
      </c>
      <c r="L156" s="160" t="s">
        <v>628</v>
      </c>
      <c r="M156" s="214">
        <v>990</v>
      </c>
      <c r="N156" s="214">
        <f t="shared" si="7"/>
        <v>1188</v>
      </c>
      <c r="O156" s="164" t="s">
        <v>42</v>
      </c>
      <c r="P156" s="174"/>
      <c r="Q156" s="176" t="s">
        <v>4</v>
      </c>
      <c r="R156" s="169">
        <v>2</v>
      </c>
    </row>
    <row r="157" spans="1:18" s="175" customFormat="1" ht="25.5">
      <c r="A157" s="159" t="s">
        <v>126</v>
      </c>
      <c r="B157" s="160" t="s">
        <v>587</v>
      </c>
      <c r="C157" s="160" t="s">
        <v>629</v>
      </c>
      <c r="D157" s="161" t="s">
        <v>589</v>
      </c>
      <c r="E157" s="161" t="str">
        <f>RIGHT(Таблица68[[#This Row],[Полное  наименование]],13)</f>
        <v>SCA 150 D STR</v>
      </c>
      <c r="F157" s="161" t="s">
        <v>24</v>
      </c>
      <c r="G157" s="161">
        <v>150</v>
      </c>
      <c r="H157" s="161">
        <v>52</v>
      </c>
      <c r="I157" s="161" t="s">
        <v>133</v>
      </c>
      <c r="J157" s="161" t="s">
        <v>227</v>
      </c>
      <c r="K157" s="162" t="s">
        <v>400</v>
      </c>
      <c r="L157" s="160" t="s">
        <v>630</v>
      </c>
      <c r="M157" s="214">
        <v>1400</v>
      </c>
      <c r="N157" s="214">
        <f t="shared" si="7"/>
        <v>1680</v>
      </c>
      <c r="O157" s="164" t="s">
        <v>42</v>
      </c>
      <c r="P157" s="174"/>
      <c r="Q157" s="173" t="s">
        <v>6</v>
      </c>
      <c r="R157" s="169">
        <v>3</v>
      </c>
    </row>
    <row r="158" spans="1:18" s="175" customFormat="1" ht="28.7" customHeight="1">
      <c r="A158" s="159" t="s">
        <v>142</v>
      </c>
      <c r="B158" s="160" t="s">
        <v>587</v>
      </c>
      <c r="C158" s="160" t="s">
        <v>631</v>
      </c>
      <c r="D158" s="161" t="s">
        <v>589</v>
      </c>
      <c r="E158" s="161" t="str">
        <f>RIGHT(Таблица68[[#This Row],[Полное  наименование]],13)</f>
        <v>SCA 150 D ANG</v>
      </c>
      <c r="F158" s="161" t="s">
        <v>41</v>
      </c>
      <c r="G158" s="161">
        <v>150</v>
      </c>
      <c r="H158" s="161">
        <v>52</v>
      </c>
      <c r="I158" s="161" t="s">
        <v>133</v>
      </c>
      <c r="J158" s="161" t="s">
        <v>227</v>
      </c>
      <c r="K158" s="162" t="s">
        <v>400</v>
      </c>
      <c r="L158" s="160" t="s">
        <v>632</v>
      </c>
      <c r="M158" s="214">
        <v>1400</v>
      </c>
      <c r="N158" s="214">
        <f t="shared" si="7"/>
        <v>1680</v>
      </c>
      <c r="O158" s="164" t="s">
        <v>42</v>
      </c>
      <c r="P158" s="174"/>
      <c r="Q158" s="173" t="s">
        <v>6</v>
      </c>
      <c r="R158" s="169">
        <v>3</v>
      </c>
    </row>
    <row r="159" spans="1:18" ht="16.5">
      <c r="A159" s="159" t="s">
        <v>127</v>
      </c>
      <c r="B159" s="160" t="s">
        <v>587</v>
      </c>
      <c r="C159" s="160" t="s">
        <v>621</v>
      </c>
      <c r="D159" s="161" t="s">
        <v>589</v>
      </c>
      <c r="E159" s="161" t="str">
        <f>RIGHT(Таблица68[[#This Row],[Полное  наименование]],13)</f>
        <v>SCA 100 D STR</v>
      </c>
      <c r="F159" s="161" t="s">
        <v>24</v>
      </c>
      <c r="G159" s="161">
        <v>100</v>
      </c>
      <c r="H159" s="161">
        <v>40</v>
      </c>
      <c r="I159" s="161" t="s">
        <v>133</v>
      </c>
      <c r="J159" s="161" t="s">
        <v>227</v>
      </c>
      <c r="K159" s="162" t="s">
        <v>400</v>
      </c>
      <c r="L159" s="160" t="s">
        <v>633</v>
      </c>
      <c r="M159" s="214">
        <v>420</v>
      </c>
      <c r="N159" s="214">
        <f t="shared" si="7"/>
        <v>504</v>
      </c>
      <c r="O159" s="164" t="s">
        <v>42</v>
      </c>
      <c r="P159" s="160"/>
      <c r="Q159" s="176" t="s">
        <v>4</v>
      </c>
      <c r="R159" s="169">
        <v>2</v>
      </c>
    </row>
    <row r="160" spans="1:18" ht="18.75" customHeight="1">
      <c r="A160" s="159" t="s">
        <v>143</v>
      </c>
      <c r="B160" s="160" t="s">
        <v>587</v>
      </c>
      <c r="C160" s="160" t="s">
        <v>623</v>
      </c>
      <c r="D160" s="161" t="s">
        <v>589</v>
      </c>
      <c r="E160" s="161" t="str">
        <f>RIGHT(Таблица68[[#This Row],[Полное  наименование]],13)</f>
        <v>SCA 100 D ANG</v>
      </c>
      <c r="F160" s="161" t="s">
        <v>41</v>
      </c>
      <c r="G160" s="161">
        <v>100</v>
      </c>
      <c r="H160" s="161">
        <v>40</v>
      </c>
      <c r="I160" s="161" t="s">
        <v>133</v>
      </c>
      <c r="J160" s="161" t="s">
        <v>227</v>
      </c>
      <c r="K160" s="162" t="s">
        <v>400</v>
      </c>
      <c r="L160" s="160" t="s">
        <v>634</v>
      </c>
      <c r="M160" s="214">
        <v>420</v>
      </c>
      <c r="N160" s="214">
        <f t="shared" si="7"/>
        <v>504</v>
      </c>
      <c r="O160" s="164" t="s">
        <v>42</v>
      </c>
      <c r="P160" s="160"/>
      <c r="Q160" s="165" t="s">
        <v>2</v>
      </c>
      <c r="R160" s="166">
        <v>1</v>
      </c>
    </row>
    <row r="161" spans="1:18" ht="25.5">
      <c r="A161" s="159" t="s">
        <v>128</v>
      </c>
      <c r="B161" s="160" t="s">
        <v>587</v>
      </c>
      <c r="C161" s="160" t="s">
        <v>625</v>
      </c>
      <c r="D161" s="161" t="s">
        <v>589</v>
      </c>
      <c r="E161" s="161" t="str">
        <f>RIGHT(Таблица68[[#This Row],[Полное  наименование]],13)</f>
        <v>SCA 125 D STR</v>
      </c>
      <c r="F161" s="161" t="s">
        <v>24</v>
      </c>
      <c r="G161" s="161">
        <v>125</v>
      </c>
      <c r="H161" s="161">
        <v>40</v>
      </c>
      <c r="I161" s="161" t="s">
        <v>133</v>
      </c>
      <c r="J161" s="161" t="s">
        <v>227</v>
      </c>
      <c r="K161" s="162" t="s">
        <v>400</v>
      </c>
      <c r="L161" s="160" t="s">
        <v>635</v>
      </c>
      <c r="M161" s="214">
        <v>830</v>
      </c>
      <c r="N161" s="214">
        <f t="shared" si="7"/>
        <v>996</v>
      </c>
      <c r="O161" s="164" t="s">
        <v>42</v>
      </c>
      <c r="P161" s="160"/>
      <c r="Q161" s="173" t="s">
        <v>6</v>
      </c>
      <c r="R161" s="169">
        <v>3</v>
      </c>
    </row>
    <row r="162" spans="1:18" ht="16.5" customHeight="1">
      <c r="A162" s="159" t="s">
        <v>144</v>
      </c>
      <c r="B162" s="160" t="s">
        <v>587</v>
      </c>
      <c r="C162" s="160" t="s">
        <v>627</v>
      </c>
      <c r="D162" s="161" t="s">
        <v>589</v>
      </c>
      <c r="E162" s="161" t="str">
        <f>RIGHT(Таблица68[[#This Row],[Полное  наименование]],13)</f>
        <v>SCA 125 D ANG</v>
      </c>
      <c r="F162" s="161" t="s">
        <v>41</v>
      </c>
      <c r="G162" s="161">
        <v>125</v>
      </c>
      <c r="H162" s="161">
        <v>40</v>
      </c>
      <c r="I162" s="161" t="s">
        <v>133</v>
      </c>
      <c r="J162" s="161" t="s">
        <v>227</v>
      </c>
      <c r="K162" s="162" t="s">
        <v>400</v>
      </c>
      <c r="L162" s="160" t="s">
        <v>636</v>
      </c>
      <c r="M162" s="214">
        <v>830</v>
      </c>
      <c r="N162" s="214">
        <f t="shared" si="7"/>
        <v>996</v>
      </c>
      <c r="O162" s="164" t="s">
        <v>42</v>
      </c>
      <c r="P162" s="160"/>
      <c r="Q162" s="176" t="s">
        <v>4</v>
      </c>
      <c r="R162" s="169">
        <v>2</v>
      </c>
    </row>
    <row r="163" spans="1:18" ht="25.5">
      <c r="A163" s="159" t="s">
        <v>129</v>
      </c>
      <c r="B163" s="160" t="s">
        <v>587</v>
      </c>
      <c r="C163" s="160" t="s">
        <v>629</v>
      </c>
      <c r="D163" s="161" t="s">
        <v>589</v>
      </c>
      <c r="E163" s="161" t="str">
        <f>RIGHT(Таблица68[[#This Row],[Полное  наименование]],13)</f>
        <v>SCA 150 D STR</v>
      </c>
      <c r="F163" s="161" t="s">
        <v>24</v>
      </c>
      <c r="G163" s="161">
        <v>150</v>
      </c>
      <c r="H163" s="161">
        <v>40</v>
      </c>
      <c r="I163" s="161" t="s">
        <v>133</v>
      </c>
      <c r="J163" s="161" t="s">
        <v>227</v>
      </c>
      <c r="K163" s="162" t="s">
        <v>400</v>
      </c>
      <c r="L163" s="160" t="s">
        <v>637</v>
      </c>
      <c r="M163" s="214">
        <v>1200</v>
      </c>
      <c r="N163" s="214">
        <f t="shared" si="7"/>
        <v>1440</v>
      </c>
      <c r="O163" s="164" t="s">
        <v>42</v>
      </c>
      <c r="P163" s="160"/>
      <c r="Q163" s="173" t="s">
        <v>6</v>
      </c>
      <c r="R163" s="169">
        <v>3</v>
      </c>
    </row>
    <row r="164" spans="1:18" ht="15.75" customHeight="1">
      <c r="A164" s="159" t="s">
        <v>145</v>
      </c>
      <c r="B164" s="160" t="s">
        <v>587</v>
      </c>
      <c r="C164" s="160" t="s">
        <v>631</v>
      </c>
      <c r="D164" s="161" t="s">
        <v>589</v>
      </c>
      <c r="E164" s="161" t="str">
        <f>RIGHT(Таблица68[[#This Row],[Полное  наименование]],13)</f>
        <v>SCA 150 D ANG</v>
      </c>
      <c r="F164" s="161" t="s">
        <v>41</v>
      </c>
      <c r="G164" s="161">
        <v>150</v>
      </c>
      <c r="H164" s="161">
        <v>40</v>
      </c>
      <c r="I164" s="161" t="s">
        <v>133</v>
      </c>
      <c r="J164" s="161" t="s">
        <v>227</v>
      </c>
      <c r="K164" s="162" t="s">
        <v>400</v>
      </c>
      <c r="L164" s="160" t="s">
        <v>638</v>
      </c>
      <c r="M164" s="214">
        <v>1200</v>
      </c>
      <c r="N164" s="214">
        <f t="shared" si="7"/>
        <v>1440</v>
      </c>
      <c r="O164" s="164" t="s">
        <v>42</v>
      </c>
      <c r="P164" s="160"/>
      <c r="Q164" s="173" t="s">
        <v>6</v>
      </c>
      <c r="R164" s="169">
        <v>3</v>
      </c>
    </row>
    <row r="165" spans="1:18" ht="25.5">
      <c r="A165" s="159" t="s">
        <v>154</v>
      </c>
      <c r="B165" s="160" t="s">
        <v>639</v>
      </c>
      <c r="C165" s="160" t="s">
        <v>640</v>
      </c>
      <c r="D165" s="161" t="s">
        <v>641</v>
      </c>
      <c r="E165" s="161" t="str">
        <f>RIGHT(Таблица68[[#This Row],[Полное  наименование]],12)</f>
        <v>FIA 15 D STR</v>
      </c>
      <c r="F165" s="161" t="s">
        <v>24</v>
      </c>
      <c r="G165" s="161">
        <v>15</v>
      </c>
      <c r="H165" s="161">
        <v>52</v>
      </c>
      <c r="I165" s="161" t="s">
        <v>133</v>
      </c>
      <c r="J165" s="161" t="s">
        <v>227</v>
      </c>
      <c r="K165" s="162" t="s">
        <v>400</v>
      </c>
      <c r="L165" s="160" t="s">
        <v>642</v>
      </c>
      <c r="M165" s="214">
        <v>45</v>
      </c>
      <c r="N165" s="214">
        <f t="shared" si="7"/>
        <v>54</v>
      </c>
      <c r="O165" s="164" t="s">
        <v>42</v>
      </c>
      <c r="P165" s="160"/>
      <c r="Q165" s="165" t="s">
        <v>2</v>
      </c>
      <c r="R165" s="166">
        <v>1</v>
      </c>
    </row>
    <row r="166" spans="1:18" ht="16.5">
      <c r="A166" s="159" t="s">
        <v>189</v>
      </c>
      <c r="B166" s="160" t="s">
        <v>639</v>
      </c>
      <c r="C166" s="160" t="s">
        <v>643</v>
      </c>
      <c r="D166" s="161" t="s">
        <v>641</v>
      </c>
      <c r="E166" s="161" t="str">
        <f>RIGHT(Таблица68[[#This Row],[Полное  наименование]],12)</f>
        <v>FIA 15 D ANG</v>
      </c>
      <c r="F166" s="161" t="s">
        <v>41</v>
      </c>
      <c r="G166" s="161">
        <v>15</v>
      </c>
      <c r="H166" s="161">
        <v>52</v>
      </c>
      <c r="I166" s="161" t="s">
        <v>133</v>
      </c>
      <c r="J166" s="161" t="s">
        <v>227</v>
      </c>
      <c r="K166" s="162" t="s">
        <v>400</v>
      </c>
      <c r="L166" s="160" t="s">
        <v>644</v>
      </c>
      <c r="M166" s="214">
        <v>45</v>
      </c>
      <c r="N166" s="214">
        <f t="shared" si="7"/>
        <v>54</v>
      </c>
      <c r="O166" s="164" t="s">
        <v>42</v>
      </c>
      <c r="P166" s="160"/>
      <c r="Q166" s="176" t="s">
        <v>4</v>
      </c>
      <c r="R166" s="169">
        <v>2</v>
      </c>
    </row>
    <row r="167" spans="1:18" ht="25.5">
      <c r="A167" s="159" t="s">
        <v>156</v>
      </c>
      <c r="B167" s="160" t="s">
        <v>639</v>
      </c>
      <c r="C167" s="160" t="s">
        <v>645</v>
      </c>
      <c r="D167" s="161" t="s">
        <v>641</v>
      </c>
      <c r="E167" s="161" t="str">
        <f>RIGHT(Таблица68[[#This Row],[Полное  наименование]],12)</f>
        <v>FIA 20 D STR</v>
      </c>
      <c r="F167" s="161" t="s">
        <v>24</v>
      </c>
      <c r="G167" s="161">
        <v>20</v>
      </c>
      <c r="H167" s="161">
        <v>52</v>
      </c>
      <c r="I167" s="161" t="s">
        <v>133</v>
      </c>
      <c r="J167" s="161" t="s">
        <v>227</v>
      </c>
      <c r="K167" s="162" t="s">
        <v>400</v>
      </c>
      <c r="L167" s="160" t="s">
        <v>646</v>
      </c>
      <c r="M167" s="214">
        <v>51</v>
      </c>
      <c r="N167" s="214">
        <f t="shared" si="7"/>
        <v>61.199999999999996</v>
      </c>
      <c r="O167" s="164" t="s">
        <v>42</v>
      </c>
      <c r="P167" s="160"/>
      <c r="Q167" s="165" t="s">
        <v>2</v>
      </c>
      <c r="R167" s="166">
        <v>1</v>
      </c>
    </row>
    <row r="168" spans="1:18" ht="16.5">
      <c r="A168" s="159" t="s">
        <v>191</v>
      </c>
      <c r="B168" s="160" t="s">
        <v>639</v>
      </c>
      <c r="C168" s="160" t="s">
        <v>647</v>
      </c>
      <c r="D168" s="161" t="s">
        <v>641</v>
      </c>
      <c r="E168" s="161" t="str">
        <f>RIGHT(Таблица68[[#This Row],[Полное  наименование]],12)</f>
        <v>FIA 20 D ANG</v>
      </c>
      <c r="F168" s="161" t="s">
        <v>41</v>
      </c>
      <c r="G168" s="161">
        <v>20</v>
      </c>
      <c r="H168" s="161">
        <v>52</v>
      </c>
      <c r="I168" s="161" t="s">
        <v>133</v>
      </c>
      <c r="J168" s="161" t="s">
        <v>227</v>
      </c>
      <c r="K168" s="162" t="s">
        <v>400</v>
      </c>
      <c r="L168" s="160" t="s">
        <v>648</v>
      </c>
      <c r="M168" s="214">
        <v>51</v>
      </c>
      <c r="N168" s="214">
        <f t="shared" si="7"/>
        <v>61.199999999999996</v>
      </c>
      <c r="O168" s="164" t="s">
        <v>42</v>
      </c>
      <c r="P168" s="160"/>
      <c r="Q168" s="176" t="s">
        <v>4</v>
      </c>
      <c r="R168" s="169">
        <v>2</v>
      </c>
    </row>
    <row r="169" spans="1:18" ht="25.5">
      <c r="A169" s="159" t="s">
        <v>158</v>
      </c>
      <c r="B169" s="160" t="s">
        <v>639</v>
      </c>
      <c r="C169" s="160" t="s">
        <v>649</v>
      </c>
      <c r="D169" s="161" t="s">
        <v>641</v>
      </c>
      <c r="E169" s="161" t="str">
        <f>RIGHT(Таблица68[[#This Row],[Полное  наименование]],12)</f>
        <v>FIA 25 D STR</v>
      </c>
      <c r="F169" s="161" t="s">
        <v>24</v>
      </c>
      <c r="G169" s="161">
        <v>25</v>
      </c>
      <c r="H169" s="161">
        <v>52</v>
      </c>
      <c r="I169" s="161" t="s">
        <v>133</v>
      </c>
      <c r="J169" s="161" t="s">
        <v>227</v>
      </c>
      <c r="K169" s="162" t="s">
        <v>400</v>
      </c>
      <c r="L169" s="160" t="s">
        <v>650</v>
      </c>
      <c r="M169" s="214">
        <v>62</v>
      </c>
      <c r="N169" s="214">
        <f t="shared" si="7"/>
        <v>74.399999999999991</v>
      </c>
      <c r="O169" s="164" t="s">
        <v>42</v>
      </c>
      <c r="P169" s="160"/>
      <c r="Q169" s="165" t="s">
        <v>2</v>
      </c>
      <c r="R169" s="166">
        <v>1</v>
      </c>
    </row>
    <row r="170" spans="1:18" ht="16.5">
      <c r="A170" s="159" t="s">
        <v>193</v>
      </c>
      <c r="B170" s="160" t="s">
        <v>639</v>
      </c>
      <c r="C170" s="160" t="s">
        <v>651</v>
      </c>
      <c r="D170" s="161" t="s">
        <v>641</v>
      </c>
      <c r="E170" s="161" t="str">
        <f>RIGHT(Таблица68[[#This Row],[Полное  наименование]],12)</f>
        <v>FIA 25 D ANG</v>
      </c>
      <c r="F170" s="161" t="s">
        <v>41</v>
      </c>
      <c r="G170" s="161">
        <v>25</v>
      </c>
      <c r="H170" s="161">
        <v>52</v>
      </c>
      <c r="I170" s="161" t="s">
        <v>133</v>
      </c>
      <c r="J170" s="161" t="s">
        <v>227</v>
      </c>
      <c r="K170" s="162" t="s">
        <v>400</v>
      </c>
      <c r="L170" s="160" t="s">
        <v>652</v>
      </c>
      <c r="M170" s="214">
        <v>62</v>
      </c>
      <c r="N170" s="214">
        <f t="shared" si="7"/>
        <v>74.399999999999991</v>
      </c>
      <c r="O170" s="164" t="s">
        <v>42</v>
      </c>
      <c r="P170" s="160"/>
      <c r="Q170" s="176" t="s">
        <v>4</v>
      </c>
      <c r="R170" s="169">
        <v>2</v>
      </c>
    </row>
    <row r="171" spans="1:18" ht="25.5">
      <c r="A171" s="159" t="s">
        <v>160</v>
      </c>
      <c r="B171" s="160" t="s">
        <v>639</v>
      </c>
      <c r="C171" s="160" t="s">
        <v>653</v>
      </c>
      <c r="D171" s="161" t="s">
        <v>641</v>
      </c>
      <c r="E171" s="161" t="str">
        <f>RIGHT(Таблица68[[#This Row],[Полное  наименование]],12)</f>
        <v>FIA 32 D STR</v>
      </c>
      <c r="F171" s="161" t="s">
        <v>24</v>
      </c>
      <c r="G171" s="161">
        <v>32</v>
      </c>
      <c r="H171" s="161">
        <v>52</v>
      </c>
      <c r="I171" s="161" t="s">
        <v>133</v>
      </c>
      <c r="J171" s="161" t="s">
        <v>227</v>
      </c>
      <c r="K171" s="162" t="s">
        <v>400</v>
      </c>
      <c r="L171" s="160" t="s">
        <v>654</v>
      </c>
      <c r="M171" s="214">
        <v>80</v>
      </c>
      <c r="N171" s="214">
        <f t="shared" si="7"/>
        <v>96</v>
      </c>
      <c r="O171" s="164" t="s">
        <v>42</v>
      </c>
      <c r="P171" s="160"/>
      <c r="Q171" s="165" t="s">
        <v>2</v>
      </c>
      <c r="R171" s="166">
        <v>1</v>
      </c>
    </row>
    <row r="172" spans="1:18" ht="16.5">
      <c r="A172" s="159" t="s">
        <v>195</v>
      </c>
      <c r="B172" s="160" t="s">
        <v>639</v>
      </c>
      <c r="C172" s="160" t="s">
        <v>655</v>
      </c>
      <c r="D172" s="161" t="s">
        <v>641</v>
      </c>
      <c r="E172" s="161" t="str">
        <f>RIGHT(Таблица68[[#This Row],[Полное  наименование]],12)</f>
        <v>FIA 32 D ANG</v>
      </c>
      <c r="F172" s="161" t="s">
        <v>41</v>
      </c>
      <c r="G172" s="161">
        <v>32</v>
      </c>
      <c r="H172" s="161">
        <v>52</v>
      </c>
      <c r="I172" s="161" t="s">
        <v>133</v>
      </c>
      <c r="J172" s="161" t="s">
        <v>227</v>
      </c>
      <c r="K172" s="162" t="s">
        <v>400</v>
      </c>
      <c r="L172" s="160" t="s">
        <v>656</v>
      </c>
      <c r="M172" s="214">
        <v>80</v>
      </c>
      <c r="N172" s="214">
        <f t="shared" si="7"/>
        <v>96</v>
      </c>
      <c r="O172" s="164" t="s">
        <v>42</v>
      </c>
      <c r="P172" s="160"/>
      <c r="Q172" s="176" t="s">
        <v>4</v>
      </c>
      <c r="R172" s="169">
        <v>2</v>
      </c>
    </row>
    <row r="173" spans="1:18" ht="25.5">
      <c r="A173" s="159" t="s">
        <v>162</v>
      </c>
      <c r="B173" s="160" t="s">
        <v>639</v>
      </c>
      <c r="C173" s="160" t="s">
        <v>657</v>
      </c>
      <c r="D173" s="161" t="s">
        <v>641</v>
      </c>
      <c r="E173" s="161" t="str">
        <f>RIGHT(Таблица68[[#This Row],[Полное  наименование]],12)</f>
        <v>FIA 40 D STR</v>
      </c>
      <c r="F173" s="161" t="s">
        <v>24</v>
      </c>
      <c r="G173" s="161">
        <v>40</v>
      </c>
      <c r="H173" s="161">
        <v>52</v>
      </c>
      <c r="I173" s="161" t="s">
        <v>133</v>
      </c>
      <c r="J173" s="161" t="s">
        <v>227</v>
      </c>
      <c r="K173" s="162" t="s">
        <v>400</v>
      </c>
      <c r="L173" s="160" t="s">
        <v>658</v>
      </c>
      <c r="M173" s="214">
        <v>106</v>
      </c>
      <c r="N173" s="214">
        <f t="shared" si="7"/>
        <v>127.19999999999999</v>
      </c>
      <c r="O173" s="164" t="s">
        <v>42</v>
      </c>
      <c r="P173" s="160"/>
      <c r="Q173" s="165" t="s">
        <v>2</v>
      </c>
      <c r="R173" s="166">
        <v>1</v>
      </c>
    </row>
    <row r="174" spans="1:18" ht="16.5">
      <c r="A174" s="159" t="s">
        <v>197</v>
      </c>
      <c r="B174" s="160" t="s">
        <v>639</v>
      </c>
      <c r="C174" s="160" t="s">
        <v>659</v>
      </c>
      <c r="D174" s="161" t="s">
        <v>641</v>
      </c>
      <c r="E174" s="161" t="str">
        <f>RIGHT(Таблица68[[#This Row],[Полное  наименование]],12)</f>
        <v>FIA 40 D ANG</v>
      </c>
      <c r="F174" s="161" t="s">
        <v>41</v>
      </c>
      <c r="G174" s="161">
        <v>40</v>
      </c>
      <c r="H174" s="161">
        <v>52</v>
      </c>
      <c r="I174" s="161" t="s">
        <v>133</v>
      </c>
      <c r="J174" s="161" t="s">
        <v>227</v>
      </c>
      <c r="K174" s="162" t="s">
        <v>400</v>
      </c>
      <c r="L174" s="160" t="s">
        <v>660</v>
      </c>
      <c r="M174" s="214">
        <v>106</v>
      </c>
      <c r="N174" s="214">
        <f t="shared" si="7"/>
        <v>127.19999999999999</v>
      </c>
      <c r="O174" s="164" t="s">
        <v>42</v>
      </c>
      <c r="P174" s="160"/>
      <c r="Q174" s="176" t="s">
        <v>4</v>
      </c>
      <c r="R174" s="169">
        <v>2</v>
      </c>
    </row>
    <row r="175" spans="1:18" ht="25.5">
      <c r="A175" s="159" t="s">
        <v>164</v>
      </c>
      <c r="B175" s="160" t="s">
        <v>639</v>
      </c>
      <c r="C175" s="160" t="s">
        <v>661</v>
      </c>
      <c r="D175" s="161" t="s">
        <v>641</v>
      </c>
      <c r="E175" s="161" t="str">
        <f>RIGHT(Таблица68[[#This Row],[Полное  наименование]],12)</f>
        <v>FIA 50 D STR</v>
      </c>
      <c r="F175" s="161" t="s">
        <v>24</v>
      </c>
      <c r="G175" s="161">
        <v>50</v>
      </c>
      <c r="H175" s="161">
        <v>52</v>
      </c>
      <c r="I175" s="161" t="s">
        <v>133</v>
      </c>
      <c r="J175" s="161" t="s">
        <v>227</v>
      </c>
      <c r="K175" s="162" t="s">
        <v>400</v>
      </c>
      <c r="L175" s="160" t="s">
        <v>662</v>
      </c>
      <c r="M175" s="214">
        <v>130</v>
      </c>
      <c r="N175" s="214">
        <f t="shared" si="7"/>
        <v>156</v>
      </c>
      <c r="O175" s="164" t="s">
        <v>42</v>
      </c>
      <c r="P175" s="160"/>
      <c r="Q175" s="165" t="s">
        <v>2</v>
      </c>
      <c r="R175" s="166">
        <v>1</v>
      </c>
    </row>
    <row r="176" spans="1:18" ht="16.5">
      <c r="A176" s="159" t="s">
        <v>199</v>
      </c>
      <c r="B176" s="160" t="s">
        <v>639</v>
      </c>
      <c r="C176" s="160" t="s">
        <v>663</v>
      </c>
      <c r="D176" s="161" t="s">
        <v>641</v>
      </c>
      <c r="E176" s="161" t="str">
        <f>RIGHT(Таблица68[[#This Row],[Полное  наименование]],12)</f>
        <v>FIA 50 D ANG</v>
      </c>
      <c r="F176" s="161" t="s">
        <v>41</v>
      </c>
      <c r="G176" s="161">
        <v>50</v>
      </c>
      <c r="H176" s="161">
        <v>52</v>
      </c>
      <c r="I176" s="161" t="s">
        <v>133</v>
      </c>
      <c r="J176" s="161" t="s">
        <v>227</v>
      </c>
      <c r="K176" s="162" t="s">
        <v>400</v>
      </c>
      <c r="L176" s="160" t="s">
        <v>664</v>
      </c>
      <c r="M176" s="214">
        <v>130</v>
      </c>
      <c r="N176" s="214">
        <f t="shared" si="7"/>
        <v>156</v>
      </c>
      <c r="O176" s="164" t="s">
        <v>42</v>
      </c>
      <c r="P176" s="160"/>
      <c r="Q176" s="176" t="s">
        <v>4</v>
      </c>
      <c r="R176" s="169">
        <v>2</v>
      </c>
    </row>
    <row r="177" spans="1:18" ht="25.5">
      <c r="A177" s="159" t="s">
        <v>166</v>
      </c>
      <c r="B177" s="160" t="s">
        <v>639</v>
      </c>
      <c r="C177" s="160" t="s">
        <v>665</v>
      </c>
      <c r="D177" s="161" t="s">
        <v>641</v>
      </c>
      <c r="E177" s="161" t="str">
        <f>RIGHT(Таблица68[[#This Row],[Полное  наименование]],12)</f>
        <v>FIA 65 D STR</v>
      </c>
      <c r="F177" s="161" t="s">
        <v>24</v>
      </c>
      <c r="G177" s="161">
        <v>65</v>
      </c>
      <c r="H177" s="161">
        <v>52</v>
      </c>
      <c r="I177" s="161" t="s">
        <v>133</v>
      </c>
      <c r="J177" s="161" t="s">
        <v>227</v>
      </c>
      <c r="K177" s="162" t="s">
        <v>400</v>
      </c>
      <c r="L177" s="160" t="s">
        <v>666</v>
      </c>
      <c r="M177" s="214">
        <v>176</v>
      </c>
      <c r="N177" s="214">
        <f t="shared" si="7"/>
        <v>211.2</v>
      </c>
      <c r="O177" s="164" t="s">
        <v>42</v>
      </c>
      <c r="P177" s="160"/>
      <c r="Q177" s="165" t="s">
        <v>2</v>
      </c>
      <c r="R177" s="166">
        <v>1</v>
      </c>
    </row>
    <row r="178" spans="1:18" ht="16.5">
      <c r="A178" s="159" t="s">
        <v>201</v>
      </c>
      <c r="B178" s="160" t="s">
        <v>639</v>
      </c>
      <c r="C178" s="160" t="s">
        <v>667</v>
      </c>
      <c r="D178" s="161" t="s">
        <v>641</v>
      </c>
      <c r="E178" s="161" t="str">
        <f>RIGHT(Таблица68[[#This Row],[Полное  наименование]],12)</f>
        <v>FIA 65 D ANG</v>
      </c>
      <c r="F178" s="161" t="s">
        <v>41</v>
      </c>
      <c r="G178" s="161">
        <v>65</v>
      </c>
      <c r="H178" s="161">
        <v>52</v>
      </c>
      <c r="I178" s="161" t="s">
        <v>133</v>
      </c>
      <c r="J178" s="161" t="s">
        <v>227</v>
      </c>
      <c r="K178" s="162" t="s">
        <v>400</v>
      </c>
      <c r="L178" s="160" t="s">
        <v>668</v>
      </c>
      <c r="M178" s="214">
        <v>176</v>
      </c>
      <c r="N178" s="214">
        <f t="shared" si="7"/>
        <v>211.2</v>
      </c>
      <c r="O178" s="164" t="s">
        <v>42</v>
      </c>
      <c r="P178" s="160"/>
      <c r="Q178" s="176" t="s">
        <v>4</v>
      </c>
      <c r="R178" s="169">
        <v>2</v>
      </c>
    </row>
    <row r="179" spans="1:18" ht="25.5">
      <c r="A179" s="159" t="s">
        <v>169</v>
      </c>
      <c r="B179" s="160" t="s">
        <v>639</v>
      </c>
      <c r="C179" s="160" t="s">
        <v>669</v>
      </c>
      <c r="D179" s="161" t="s">
        <v>641</v>
      </c>
      <c r="E179" s="161" t="str">
        <f>RIGHT(Таблица68[[#This Row],[Полное  наименование]],12)</f>
        <v>FIA 80 D STR</v>
      </c>
      <c r="F179" s="161" t="s">
        <v>24</v>
      </c>
      <c r="G179" s="161">
        <v>80</v>
      </c>
      <c r="H179" s="161">
        <v>52</v>
      </c>
      <c r="I179" s="161" t="s">
        <v>133</v>
      </c>
      <c r="J179" s="161" t="s">
        <v>227</v>
      </c>
      <c r="K179" s="162" t="s">
        <v>400</v>
      </c>
      <c r="L179" s="160" t="s">
        <v>670</v>
      </c>
      <c r="M179" s="214">
        <v>210</v>
      </c>
      <c r="N179" s="214">
        <f t="shared" si="7"/>
        <v>252</v>
      </c>
      <c r="O179" s="164" t="s">
        <v>42</v>
      </c>
      <c r="P179" s="160"/>
      <c r="Q179" s="165" t="s">
        <v>2</v>
      </c>
      <c r="R179" s="166">
        <v>1</v>
      </c>
    </row>
    <row r="180" spans="1:18" ht="25.5">
      <c r="A180" s="159" t="s">
        <v>203</v>
      </c>
      <c r="B180" s="160" t="s">
        <v>639</v>
      </c>
      <c r="C180" s="160" t="s">
        <v>671</v>
      </c>
      <c r="D180" s="161" t="s">
        <v>641</v>
      </c>
      <c r="E180" s="161" t="str">
        <f>RIGHT(Таблица68[[#This Row],[Полное  наименование]],12)</f>
        <v>FIA 80 D ANG</v>
      </c>
      <c r="F180" s="161" t="s">
        <v>41</v>
      </c>
      <c r="G180" s="161">
        <v>80</v>
      </c>
      <c r="H180" s="161">
        <v>52</v>
      </c>
      <c r="I180" s="161" t="s">
        <v>133</v>
      </c>
      <c r="J180" s="161" t="s">
        <v>227</v>
      </c>
      <c r="K180" s="162" t="s">
        <v>400</v>
      </c>
      <c r="L180" s="160" t="s">
        <v>672</v>
      </c>
      <c r="M180" s="214">
        <v>210</v>
      </c>
      <c r="N180" s="214">
        <f t="shared" si="7"/>
        <v>252</v>
      </c>
      <c r="O180" s="164" t="s">
        <v>42</v>
      </c>
      <c r="P180" s="160"/>
      <c r="Q180" s="165" t="s">
        <v>2</v>
      </c>
      <c r="R180" s="166">
        <v>1</v>
      </c>
    </row>
    <row r="181" spans="1:18" s="175" customFormat="1" ht="25.5">
      <c r="A181" s="159" t="s">
        <v>171</v>
      </c>
      <c r="B181" s="160" t="s">
        <v>639</v>
      </c>
      <c r="C181" s="160" t="s">
        <v>673</v>
      </c>
      <c r="D181" s="161" t="s">
        <v>641</v>
      </c>
      <c r="E181" s="161" t="str">
        <f>RIGHT(Таблица68[[#This Row],[Полное  наименование]],13)</f>
        <v>FIA 100 D STR</v>
      </c>
      <c r="F181" s="161" t="s">
        <v>24</v>
      </c>
      <c r="G181" s="161">
        <v>100</v>
      </c>
      <c r="H181" s="161">
        <v>52</v>
      </c>
      <c r="I181" s="161" t="s">
        <v>133</v>
      </c>
      <c r="J181" s="161" t="s">
        <v>227</v>
      </c>
      <c r="K181" s="162" t="s">
        <v>400</v>
      </c>
      <c r="L181" s="160" t="s">
        <v>674</v>
      </c>
      <c r="M181" s="214">
        <v>400</v>
      </c>
      <c r="N181" s="214">
        <f t="shared" si="7"/>
        <v>480</v>
      </c>
      <c r="O181" s="164" t="s">
        <v>42</v>
      </c>
      <c r="P181" s="174"/>
      <c r="Q181" s="165" t="s">
        <v>2</v>
      </c>
      <c r="R181" s="169">
        <v>1</v>
      </c>
    </row>
    <row r="182" spans="1:18" s="175" customFormat="1" ht="25.5">
      <c r="A182" s="159" t="s">
        <v>205</v>
      </c>
      <c r="B182" s="160" t="s">
        <v>639</v>
      </c>
      <c r="C182" s="160" t="s">
        <v>675</v>
      </c>
      <c r="D182" s="161" t="s">
        <v>641</v>
      </c>
      <c r="E182" s="161" t="str">
        <f>RIGHT(Таблица68[[#This Row],[Полное  наименование]],13)</f>
        <v>FIA 100 D ANG</v>
      </c>
      <c r="F182" s="161" t="s">
        <v>41</v>
      </c>
      <c r="G182" s="161">
        <v>100</v>
      </c>
      <c r="H182" s="161">
        <v>52</v>
      </c>
      <c r="I182" s="161" t="s">
        <v>133</v>
      </c>
      <c r="J182" s="161" t="s">
        <v>227</v>
      </c>
      <c r="K182" s="162" t="s">
        <v>400</v>
      </c>
      <c r="L182" s="160" t="s">
        <v>676</v>
      </c>
      <c r="M182" s="214">
        <v>400</v>
      </c>
      <c r="N182" s="214">
        <f t="shared" si="7"/>
        <v>480</v>
      </c>
      <c r="O182" s="164" t="s">
        <v>42</v>
      </c>
      <c r="P182" s="174"/>
      <c r="Q182" s="165" t="s">
        <v>2</v>
      </c>
      <c r="R182" s="169">
        <v>1</v>
      </c>
    </row>
    <row r="183" spans="1:18" s="175" customFormat="1" ht="16.5">
      <c r="A183" s="159" t="s">
        <v>173</v>
      </c>
      <c r="B183" s="160" t="s">
        <v>639</v>
      </c>
      <c r="C183" s="160" t="s">
        <v>677</v>
      </c>
      <c r="D183" s="161" t="s">
        <v>641</v>
      </c>
      <c r="E183" s="161" t="str">
        <f>RIGHT(Таблица68[[#This Row],[Полное  наименование]],13)</f>
        <v>FIA 125 D STR</v>
      </c>
      <c r="F183" s="161" t="s">
        <v>24</v>
      </c>
      <c r="G183" s="161">
        <v>125</v>
      </c>
      <c r="H183" s="161">
        <v>52</v>
      </c>
      <c r="I183" s="161" t="s">
        <v>133</v>
      </c>
      <c r="J183" s="161" t="s">
        <v>227</v>
      </c>
      <c r="K183" s="162" t="s">
        <v>400</v>
      </c>
      <c r="L183" s="160" t="s">
        <v>678</v>
      </c>
      <c r="M183" s="214">
        <v>725</v>
      </c>
      <c r="N183" s="214">
        <f t="shared" si="7"/>
        <v>870</v>
      </c>
      <c r="O183" s="164" t="s">
        <v>42</v>
      </c>
      <c r="P183" s="174"/>
      <c r="Q183" s="176" t="s">
        <v>4</v>
      </c>
      <c r="R183" s="169">
        <v>2</v>
      </c>
    </row>
    <row r="184" spans="1:18" s="175" customFormat="1" ht="16.5">
      <c r="A184" s="159" t="s">
        <v>207</v>
      </c>
      <c r="B184" s="160" t="s">
        <v>639</v>
      </c>
      <c r="C184" s="160" t="s">
        <v>679</v>
      </c>
      <c r="D184" s="161" t="s">
        <v>641</v>
      </c>
      <c r="E184" s="161" t="str">
        <f>RIGHT(Таблица68[[#This Row],[Полное  наименование]],13)</f>
        <v>FIA 125 D ANG</v>
      </c>
      <c r="F184" s="161" t="s">
        <v>41</v>
      </c>
      <c r="G184" s="161">
        <v>125</v>
      </c>
      <c r="H184" s="161">
        <v>52</v>
      </c>
      <c r="I184" s="161" t="s">
        <v>133</v>
      </c>
      <c r="J184" s="161" t="s">
        <v>227</v>
      </c>
      <c r="K184" s="162" t="s">
        <v>400</v>
      </c>
      <c r="L184" s="160" t="s">
        <v>680</v>
      </c>
      <c r="M184" s="214">
        <v>725</v>
      </c>
      <c r="N184" s="214">
        <f t="shared" si="7"/>
        <v>870</v>
      </c>
      <c r="O184" s="164" t="s">
        <v>42</v>
      </c>
      <c r="P184" s="174"/>
      <c r="Q184" s="176" t="s">
        <v>4</v>
      </c>
      <c r="R184" s="169">
        <v>2</v>
      </c>
    </row>
    <row r="185" spans="1:18" s="175" customFormat="1" ht="25.5">
      <c r="A185" s="159" t="s">
        <v>175</v>
      </c>
      <c r="B185" s="160" t="s">
        <v>639</v>
      </c>
      <c r="C185" s="160" t="s">
        <v>681</v>
      </c>
      <c r="D185" s="161" t="s">
        <v>641</v>
      </c>
      <c r="E185" s="161" t="str">
        <f>RIGHT(Таблица68[[#This Row],[Полное  наименование]],13)</f>
        <v>FIA 150 D STR</v>
      </c>
      <c r="F185" s="161" t="s">
        <v>24</v>
      </c>
      <c r="G185" s="161">
        <v>150</v>
      </c>
      <c r="H185" s="161">
        <v>52</v>
      </c>
      <c r="I185" s="161" t="s">
        <v>133</v>
      </c>
      <c r="J185" s="161" t="s">
        <v>227</v>
      </c>
      <c r="K185" s="162" t="s">
        <v>400</v>
      </c>
      <c r="L185" s="160" t="s">
        <v>682</v>
      </c>
      <c r="M185" s="214">
        <v>990</v>
      </c>
      <c r="N185" s="214">
        <f t="shared" si="7"/>
        <v>1188</v>
      </c>
      <c r="O185" s="164" t="s">
        <v>42</v>
      </c>
      <c r="P185" s="174"/>
      <c r="Q185" s="173" t="s">
        <v>6</v>
      </c>
      <c r="R185" s="169">
        <v>3</v>
      </c>
    </row>
    <row r="186" spans="1:18" s="175" customFormat="1" ht="25.5">
      <c r="A186" s="159" t="s">
        <v>209</v>
      </c>
      <c r="B186" s="160" t="s">
        <v>639</v>
      </c>
      <c r="C186" s="160" t="s">
        <v>683</v>
      </c>
      <c r="D186" s="161" t="s">
        <v>641</v>
      </c>
      <c r="E186" s="161" t="str">
        <f>RIGHT(Таблица68[[#This Row],[Полное  наименование]],13)</f>
        <v>FIA 150 D ANG</v>
      </c>
      <c r="F186" s="161" t="s">
        <v>41</v>
      </c>
      <c r="G186" s="161">
        <v>150</v>
      </c>
      <c r="H186" s="161">
        <v>52</v>
      </c>
      <c r="I186" s="161" t="s">
        <v>133</v>
      </c>
      <c r="J186" s="161" t="s">
        <v>227</v>
      </c>
      <c r="K186" s="162" t="s">
        <v>400</v>
      </c>
      <c r="L186" s="160" t="s">
        <v>684</v>
      </c>
      <c r="M186" s="214">
        <v>990</v>
      </c>
      <c r="N186" s="214">
        <f t="shared" si="7"/>
        <v>1188</v>
      </c>
      <c r="O186" s="164" t="s">
        <v>42</v>
      </c>
      <c r="P186" s="174"/>
      <c r="Q186" s="173" t="s">
        <v>6</v>
      </c>
      <c r="R186" s="169">
        <v>3</v>
      </c>
    </row>
    <row r="187" spans="1:18" ht="25.5">
      <c r="A187" s="159" t="s">
        <v>177</v>
      </c>
      <c r="B187" s="160" t="s">
        <v>639</v>
      </c>
      <c r="C187" s="160" t="s">
        <v>673</v>
      </c>
      <c r="D187" s="161" t="s">
        <v>641</v>
      </c>
      <c r="E187" s="161" t="str">
        <f>RIGHT(Таблица68[[#This Row],[Полное  наименование]],13)</f>
        <v>FIA 100 D STR</v>
      </c>
      <c r="F187" s="161" t="s">
        <v>24</v>
      </c>
      <c r="G187" s="161">
        <v>100</v>
      </c>
      <c r="H187" s="161">
        <v>40</v>
      </c>
      <c r="I187" s="161" t="s">
        <v>133</v>
      </c>
      <c r="J187" s="161" t="s">
        <v>227</v>
      </c>
      <c r="K187" s="162" t="s">
        <v>400</v>
      </c>
      <c r="L187" s="160" t="s">
        <v>685</v>
      </c>
      <c r="M187" s="214">
        <v>350</v>
      </c>
      <c r="N187" s="214">
        <f t="shared" si="7"/>
        <v>420</v>
      </c>
      <c r="O187" s="164" t="s">
        <v>42</v>
      </c>
      <c r="P187" s="160"/>
      <c r="Q187" s="165" t="s">
        <v>2</v>
      </c>
      <c r="R187" s="166">
        <v>1</v>
      </c>
    </row>
    <row r="188" spans="1:18" ht="25.5">
      <c r="A188" s="159" t="s">
        <v>211</v>
      </c>
      <c r="B188" s="160" t="s">
        <v>639</v>
      </c>
      <c r="C188" s="160" t="s">
        <v>675</v>
      </c>
      <c r="D188" s="161" t="s">
        <v>641</v>
      </c>
      <c r="E188" s="161" t="str">
        <f>RIGHT(Таблица68[[#This Row],[Полное  наименование]],13)</f>
        <v>FIA 100 D ANG</v>
      </c>
      <c r="F188" s="161" t="s">
        <v>41</v>
      </c>
      <c r="G188" s="161">
        <v>100</v>
      </c>
      <c r="H188" s="161">
        <v>40</v>
      </c>
      <c r="I188" s="161" t="s">
        <v>133</v>
      </c>
      <c r="J188" s="161" t="s">
        <v>227</v>
      </c>
      <c r="K188" s="162" t="s">
        <v>400</v>
      </c>
      <c r="L188" s="160" t="s">
        <v>686</v>
      </c>
      <c r="M188" s="214">
        <v>350</v>
      </c>
      <c r="N188" s="214">
        <f t="shared" si="7"/>
        <v>420</v>
      </c>
      <c r="O188" s="164" t="s">
        <v>42</v>
      </c>
      <c r="P188" s="160"/>
      <c r="Q188" s="165" t="s">
        <v>2</v>
      </c>
      <c r="R188" s="166">
        <v>1</v>
      </c>
    </row>
    <row r="189" spans="1:18" ht="16.5">
      <c r="A189" s="159" t="s">
        <v>179</v>
      </c>
      <c r="B189" s="160" t="s">
        <v>639</v>
      </c>
      <c r="C189" s="160" t="s">
        <v>687</v>
      </c>
      <c r="D189" s="161" t="s">
        <v>641</v>
      </c>
      <c r="E189" s="161" t="str">
        <f>RIGHT(Таблица68[[#This Row],[Полное  наименование]],13)</f>
        <v>FIA 125 D STR</v>
      </c>
      <c r="F189" s="161" t="s">
        <v>24</v>
      </c>
      <c r="G189" s="161">
        <v>125</v>
      </c>
      <c r="H189" s="161">
        <v>40</v>
      </c>
      <c r="I189" s="161" t="s">
        <v>133</v>
      </c>
      <c r="J189" s="161" t="s">
        <v>227</v>
      </c>
      <c r="K189" s="162" t="s">
        <v>400</v>
      </c>
      <c r="L189" s="160" t="s">
        <v>688</v>
      </c>
      <c r="M189" s="214">
        <v>590</v>
      </c>
      <c r="N189" s="214">
        <f t="shared" si="7"/>
        <v>708</v>
      </c>
      <c r="O189" s="164" t="s">
        <v>42</v>
      </c>
      <c r="P189" s="160"/>
      <c r="Q189" s="176" t="s">
        <v>4</v>
      </c>
      <c r="R189" s="169">
        <v>2</v>
      </c>
    </row>
    <row r="190" spans="1:18" ht="16.5">
      <c r="A190" s="159" t="s">
        <v>213</v>
      </c>
      <c r="B190" s="160" t="s">
        <v>639</v>
      </c>
      <c r="C190" s="160" t="s">
        <v>679</v>
      </c>
      <c r="D190" s="161" t="s">
        <v>641</v>
      </c>
      <c r="E190" s="161" t="str">
        <f>RIGHT(Таблица68[[#This Row],[Полное  наименование]],13)</f>
        <v>FIA 125 D ANG</v>
      </c>
      <c r="F190" s="161" t="s">
        <v>41</v>
      </c>
      <c r="G190" s="161">
        <v>125</v>
      </c>
      <c r="H190" s="161">
        <v>40</v>
      </c>
      <c r="I190" s="161" t="s">
        <v>133</v>
      </c>
      <c r="J190" s="161" t="s">
        <v>227</v>
      </c>
      <c r="K190" s="162" t="s">
        <v>400</v>
      </c>
      <c r="L190" s="160" t="s">
        <v>689</v>
      </c>
      <c r="M190" s="214">
        <v>590</v>
      </c>
      <c r="N190" s="214">
        <f t="shared" si="7"/>
        <v>708</v>
      </c>
      <c r="O190" s="164" t="s">
        <v>42</v>
      </c>
      <c r="P190" s="160"/>
      <c r="Q190" s="176" t="s">
        <v>4</v>
      </c>
      <c r="R190" s="169">
        <v>2</v>
      </c>
    </row>
    <row r="191" spans="1:18" ht="25.5">
      <c r="A191" s="159" t="s">
        <v>181</v>
      </c>
      <c r="B191" s="160" t="s">
        <v>639</v>
      </c>
      <c r="C191" s="160" t="s">
        <v>690</v>
      </c>
      <c r="D191" s="161" t="s">
        <v>641</v>
      </c>
      <c r="E191" s="161" t="str">
        <f>RIGHT(Таблица68[[#This Row],[Полное  наименование]],13)</f>
        <v>FIA 150 D STR</v>
      </c>
      <c r="F191" s="161" t="s">
        <v>24</v>
      </c>
      <c r="G191" s="161">
        <v>150</v>
      </c>
      <c r="H191" s="161">
        <v>40</v>
      </c>
      <c r="I191" s="161" t="s">
        <v>133</v>
      </c>
      <c r="J191" s="161" t="s">
        <v>227</v>
      </c>
      <c r="K191" s="162" t="s">
        <v>400</v>
      </c>
      <c r="L191" s="160" t="s">
        <v>691</v>
      </c>
      <c r="M191" s="214">
        <v>830</v>
      </c>
      <c r="N191" s="214">
        <f t="shared" si="7"/>
        <v>996</v>
      </c>
      <c r="O191" s="164" t="s">
        <v>42</v>
      </c>
      <c r="P191" s="160"/>
      <c r="Q191" s="173" t="s">
        <v>6</v>
      </c>
      <c r="R191" s="169">
        <v>3</v>
      </c>
    </row>
    <row r="192" spans="1:18" ht="16.5">
      <c r="A192" s="159" t="s">
        <v>215</v>
      </c>
      <c r="B192" s="160" t="s">
        <v>639</v>
      </c>
      <c r="C192" s="160" t="s">
        <v>692</v>
      </c>
      <c r="D192" s="161" t="s">
        <v>641</v>
      </c>
      <c r="E192" s="161" t="str">
        <f>RIGHT(Таблица68[[#This Row],[Полное  наименование]],13)</f>
        <v>FIA 150 D ANG</v>
      </c>
      <c r="F192" s="161" t="s">
        <v>41</v>
      </c>
      <c r="G192" s="161">
        <v>150</v>
      </c>
      <c r="H192" s="161">
        <v>40</v>
      </c>
      <c r="I192" s="161" t="s">
        <v>133</v>
      </c>
      <c r="J192" s="161" t="s">
        <v>227</v>
      </c>
      <c r="K192" s="162" t="s">
        <v>400</v>
      </c>
      <c r="L192" s="160" t="s">
        <v>693</v>
      </c>
      <c r="M192" s="214">
        <v>830</v>
      </c>
      <c r="N192" s="214">
        <f t="shared" si="7"/>
        <v>996</v>
      </c>
      <c r="O192" s="164" t="s">
        <v>42</v>
      </c>
      <c r="P192" s="160"/>
      <c r="Q192" s="176" t="s">
        <v>4</v>
      </c>
      <c r="R192" s="169">
        <v>2</v>
      </c>
    </row>
    <row r="193" spans="1:18" ht="25.5">
      <c r="A193" s="159" t="s">
        <v>183</v>
      </c>
      <c r="B193" s="160" t="s">
        <v>639</v>
      </c>
      <c r="C193" s="160" t="s">
        <v>694</v>
      </c>
      <c r="D193" s="161" t="s">
        <v>641</v>
      </c>
      <c r="E193" s="161" t="str">
        <f>RIGHT(Таблица68[[#This Row],[Полное  наименование]],13)</f>
        <v>FIA 200 D STR</v>
      </c>
      <c r="F193" s="161" t="s">
        <v>24</v>
      </c>
      <c r="G193" s="161">
        <v>200</v>
      </c>
      <c r="H193" s="161">
        <v>40</v>
      </c>
      <c r="I193" s="161" t="s">
        <v>133</v>
      </c>
      <c r="J193" s="161" t="s">
        <v>227</v>
      </c>
      <c r="K193" s="162" t="s">
        <v>400</v>
      </c>
      <c r="L193" s="160" t="s">
        <v>695</v>
      </c>
      <c r="M193" s="214">
        <v>1450</v>
      </c>
      <c r="N193" s="214">
        <f t="shared" si="7"/>
        <v>1740</v>
      </c>
      <c r="O193" s="164" t="s">
        <v>42</v>
      </c>
      <c r="P193" s="160"/>
      <c r="Q193" s="173" t="s">
        <v>6</v>
      </c>
      <c r="R193" s="169">
        <v>3</v>
      </c>
    </row>
    <row r="194" spans="1:18" ht="25.5">
      <c r="A194" s="159" t="s">
        <v>217</v>
      </c>
      <c r="B194" s="160" t="s">
        <v>639</v>
      </c>
      <c r="C194" s="160" t="s">
        <v>696</v>
      </c>
      <c r="D194" s="161" t="s">
        <v>641</v>
      </c>
      <c r="E194" s="161" t="str">
        <f>RIGHT(Таблица68[[#This Row],[Полное  наименование]],13)</f>
        <v>FIA 200 D ANG</v>
      </c>
      <c r="F194" s="161" t="s">
        <v>41</v>
      </c>
      <c r="G194" s="161">
        <v>200</v>
      </c>
      <c r="H194" s="161">
        <v>40</v>
      </c>
      <c r="I194" s="161" t="s">
        <v>133</v>
      </c>
      <c r="J194" s="161" t="s">
        <v>227</v>
      </c>
      <c r="K194" s="162" t="s">
        <v>400</v>
      </c>
      <c r="L194" s="160" t="s">
        <v>697</v>
      </c>
      <c r="M194" s="214">
        <v>1450</v>
      </c>
      <c r="N194" s="214">
        <f t="shared" si="7"/>
        <v>1740</v>
      </c>
      <c r="O194" s="164" t="s">
        <v>42</v>
      </c>
      <c r="P194" s="160"/>
      <c r="Q194" s="173" t="s">
        <v>6</v>
      </c>
      <c r="R194" s="169">
        <v>3</v>
      </c>
    </row>
    <row r="195" spans="1:18" ht="28.5">
      <c r="A195" s="159" t="s">
        <v>185</v>
      </c>
      <c r="B195" s="160" t="s">
        <v>639</v>
      </c>
      <c r="C195" s="160" t="s">
        <v>698</v>
      </c>
      <c r="D195" s="161" t="s">
        <v>641</v>
      </c>
      <c r="E195" s="161" t="str">
        <f>RIGHT(Таблица68[[#This Row],[Полное  наименование]],13)</f>
        <v>FIA 250 D STR</v>
      </c>
      <c r="F195" s="161" t="s">
        <v>24</v>
      </c>
      <c r="G195" s="161">
        <v>250</v>
      </c>
      <c r="H195" s="161">
        <v>40</v>
      </c>
      <c r="I195" s="161" t="s">
        <v>133</v>
      </c>
      <c r="J195" s="161" t="s">
        <v>227</v>
      </c>
      <c r="K195" s="162" t="s">
        <v>400</v>
      </c>
      <c r="L195" s="160" t="s">
        <v>699</v>
      </c>
      <c r="M195" s="214">
        <v>2500</v>
      </c>
      <c r="N195" s="214">
        <f t="shared" si="7"/>
        <v>3000</v>
      </c>
      <c r="O195" s="164" t="s">
        <v>1035</v>
      </c>
      <c r="P195" s="160"/>
      <c r="Q195" s="173" t="s">
        <v>6</v>
      </c>
      <c r="R195" s="169">
        <v>3</v>
      </c>
    </row>
    <row r="196" spans="1:18" ht="28.5">
      <c r="A196" s="159" t="s">
        <v>219</v>
      </c>
      <c r="B196" s="160" t="s">
        <v>639</v>
      </c>
      <c r="C196" s="160" t="s">
        <v>700</v>
      </c>
      <c r="D196" s="161" t="s">
        <v>641</v>
      </c>
      <c r="E196" s="161" t="str">
        <f>RIGHT(Таблица68[[#This Row],[Полное  наименование]],13)</f>
        <v>FIA 250 D ANG</v>
      </c>
      <c r="F196" s="161" t="s">
        <v>41</v>
      </c>
      <c r="G196" s="161">
        <v>250</v>
      </c>
      <c r="H196" s="161">
        <v>40</v>
      </c>
      <c r="I196" s="161" t="s">
        <v>133</v>
      </c>
      <c r="J196" s="161" t="s">
        <v>227</v>
      </c>
      <c r="K196" s="162" t="s">
        <v>400</v>
      </c>
      <c r="L196" s="160" t="s">
        <v>701</v>
      </c>
      <c r="M196" s="214">
        <v>2500</v>
      </c>
      <c r="N196" s="214">
        <f t="shared" si="7"/>
        <v>3000</v>
      </c>
      <c r="O196" s="164" t="s">
        <v>1035</v>
      </c>
      <c r="P196" s="160"/>
      <c r="Q196" s="173" t="s">
        <v>6</v>
      </c>
      <c r="R196" s="169">
        <v>3</v>
      </c>
    </row>
    <row r="197" spans="1:18" ht="25.5">
      <c r="A197" s="159" t="s">
        <v>155</v>
      </c>
      <c r="B197" s="160" t="s">
        <v>702</v>
      </c>
      <c r="C197" s="160" t="s">
        <v>703</v>
      </c>
      <c r="D197" s="161" t="s">
        <v>704</v>
      </c>
      <c r="E197" s="161" t="s">
        <v>329</v>
      </c>
      <c r="F197" s="161" t="s">
        <v>705</v>
      </c>
      <c r="G197" s="161" t="s">
        <v>706</v>
      </c>
      <c r="H197" s="161" t="s">
        <v>329</v>
      </c>
      <c r="I197" s="161" t="s">
        <v>329</v>
      </c>
      <c r="J197" s="161" t="s">
        <v>329</v>
      </c>
      <c r="K197" s="161" t="s">
        <v>329</v>
      </c>
      <c r="L197" s="160" t="s">
        <v>707</v>
      </c>
      <c r="M197" s="214">
        <v>28</v>
      </c>
      <c r="N197" s="214">
        <f t="shared" si="7"/>
        <v>33.6</v>
      </c>
      <c r="O197" s="164" t="s">
        <v>42</v>
      </c>
      <c r="P197" s="160"/>
      <c r="Q197" s="165" t="s">
        <v>2</v>
      </c>
      <c r="R197" s="166">
        <v>1</v>
      </c>
    </row>
    <row r="198" spans="1:18" ht="25.5">
      <c r="A198" s="159" t="s">
        <v>157</v>
      </c>
      <c r="B198" s="160" t="s">
        <v>708</v>
      </c>
      <c r="C198" s="160" t="s">
        <v>709</v>
      </c>
      <c r="D198" s="161" t="s">
        <v>704</v>
      </c>
      <c r="E198" s="161" t="s">
        <v>329</v>
      </c>
      <c r="F198" s="161" t="s">
        <v>710</v>
      </c>
      <c r="G198" s="161" t="s">
        <v>706</v>
      </c>
      <c r="H198" s="161" t="s">
        <v>329</v>
      </c>
      <c r="I198" s="161" t="s">
        <v>329</v>
      </c>
      <c r="J198" s="161" t="s">
        <v>329</v>
      </c>
      <c r="K198" s="161" t="s">
        <v>329</v>
      </c>
      <c r="L198" s="160" t="s">
        <v>711</v>
      </c>
      <c r="M198" s="214">
        <v>28</v>
      </c>
      <c r="N198" s="214">
        <f t="shared" si="7"/>
        <v>33.6</v>
      </c>
      <c r="O198" s="164" t="s">
        <v>42</v>
      </c>
      <c r="P198" s="160"/>
      <c r="Q198" s="165" t="s">
        <v>2</v>
      </c>
      <c r="R198" s="166">
        <v>1</v>
      </c>
    </row>
    <row r="199" spans="1:18" ht="25.5">
      <c r="A199" s="159" t="s">
        <v>159</v>
      </c>
      <c r="B199" s="160" t="s">
        <v>702</v>
      </c>
      <c r="C199" s="160" t="s">
        <v>712</v>
      </c>
      <c r="D199" s="161" t="s">
        <v>704</v>
      </c>
      <c r="E199" s="161" t="s">
        <v>329</v>
      </c>
      <c r="F199" s="161" t="s">
        <v>713</v>
      </c>
      <c r="G199" s="161" t="s">
        <v>706</v>
      </c>
      <c r="H199" s="161" t="s">
        <v>329</v>
      </c>
      <c r="I199" s="161" t="s">
        <v>329</v>
      </c>
      <c r="J199" s="161" t="s">
        <v>329</v>
      </c>
      <c r="K199" s="161" t="s">
        <v>329</v>
      </c>
      <c r="L199" s="160" t="s">
        <v>714</v>
      </c>
      <c r="M199" s="214">
        <v>28</v>
      </c>
      <c r="N199" s="214">
        <f t="shared" si="7"/>
        <v>33.6</v>
      </c>
      <c r="O199" s="164" t="s">
        <v>42</v>
      </c>
      <c r="P199" s="160"/>
      <c r="Q199" s="165" t="s">
        <v>2</v>
      </c>
      <c r="R199" s="166">
        <v>1</v>
      </c>
    </row>
    <row r="200" spans="1:18" ht="25.5">
      <c r="A200" s="159" t="s">
        <v>161</v>
      </c>
      <c r="B200" s="160" t="s">
        <v>702</v>
      </c>
      <c r="C200" s="160" t="s">
        <v>715</v>
      </c>
      <c r="D200" s="161" t="s">
        <v>704</v>
      </c>
      <c r="E200" s="161" t="s">
        <v>329</v>
      </c>
      <c r="F200" s="161" t="s">
        <v>716</v>
      </c>
      <c r="G200" s="161" t="s">
        <v>706</v>
      </c>
      <c r="H200" s="161" t="s">
        <v>329</v>
      </c>
      <c r="I200" s="161" t="s">
        <v>329</v>
      </c>
      <c r="J200" s="161" t="s">
        <v>329</v>
      </c>
      <c r="K200" s="161" t="s">
        <v>329</v>
      </c>
      <c r="L200" s="160" t="s">
        <v>717</v>
      </c>
      <c r="M200" s="214">
        <v>28</v>
      </c>
      <c r="N200" s="214">
        <f t="shared" si="7"/>
        <v>33.6</v>
      </c>
      <c r="O200" s="164" t="s">
        <v>42</v>
      </c>
      <c r="P200" s="160"/>
      <c r="Q200" s="173" t="s">
        <v>6</v>
      </c>
      <c r="R200" s="169">
        <v>3</v>
      </c>
    </row>
    <row r="201" spans="1:18" ht="25.5">
      <c r="A201" s="159" t="s">
        <v>163</v>
      </c>
      <c r="B201" s="160" t="s">
        <v>708</v>
      </c>
      <c r="C201" s="160" t="s">
        <v>718</v>
      </c>
      <c r="D201" s="161" t="s">
        <v>704</v>
      </c>
      <c r="E201" s="161" t="s">
        <v>329</v>
      </c>
      <c r="F201" s="161" t="s">
        <v>705</v>
      </c>
      <c r="G201" s="161" t="s">
        <v>719</v>
      </c>
      <c r="H201" s="161" t="s">
        <v>329</v>
      </c>
      <c r="I201" s="161" t="s">
        <v>329</v>
      </c>
      <c r="J201" s="161" t="s">
        <v>329</v>
      </c>
      <c r="K201" s="161" t="s">
        <v>329</v>
      </c>
      <c r="L201" s="160" t="s">
        <v>720</v>
      </c>
      <c r="M201" s="214">
        <v>40</v>
      </c>
      <c r="N201" s="214">
        <f t="shared" si="7"/>
        <v>48</v>
      </c>
      <c r="O201" s="164" t="s">
        <v>42</v>
      </c>
      <c r="P201" s="160"/>
      <c r="Q201" s="165" t="s">
        <v>2</v>
      </c>
      <c r="R201" s="166">
        <v>1</v>
      </c>
    </row>
    <row r="202" spans="1:18" ht="25.5">
      <c r="A202" s="159" t="s">
        <v>165</v>
      </c>
      <c r="B202" s="160" t="s">
        <v>702</v>
      </c>
      <c r="C202" s="160" t="s">
        <v>721</v>
      </c>
      <c r="D202" s="161" t="s">
        <v>704</v>
      </c>
      <c r="E202" s="161" t="s">
        <v>329</v>
      </c>
      <c r="F202" s="161" t="s">
        <v>710</v>
      </c>
      <c r="G202" s="161" t="s">
        <v>719</v>
      </c>
      <c r="H202" s="161" t="s">
        <v>329</v>
      </c>
      <c r="I202" s="161" t="s">
        <v>329</v>
      </c>
      <c r="J202" s="161" t="s">
        <v>329</v>
      </c>
      <c r="K202" s="161" t="s">
        <v>329</v>
      </c>
      <c r="L202" s="160" t="s">
        <v>722</v>
      </c>
      <c r="M202" s="214">
        <v>40</v>
      </c>
      <c r="N202" s="214">
        <f t="shared" si="7"/>
        <v>48</v>
      </c>
      <c r="O202" s="164" t="s">
        <v>42</v>
      </c>
      <c r="P202" s="160"/>
      <c r="Q202" s="165" t="s">
        <v>2</v>
      </c>
      <c r="R202" s="166">
        <v>1</v>
      </c>
    </row>
    <row r="203" spans="1:18" ht="25.5">
      <c r="A203" s="159" t="s">
        <v>168</v>
      </c>
      <c r="B203" s="160" t="s">
        <v>702</v>
      </c>
      <c r="C203" s="160" t="s">
        <v>723</v>
      </c>
      <c r="D203" s="161" t="s">
        <v>704</v>
      </c>
      <c r="E203" s="161" t="s">
        <v>329</v>
      </c>
      <c r="F203" s="161" t="s">
        <v>713</v>
      </c>
      <c r="G203" s="161" t="s">
        <v>719</v>
      </c>
      <c r="H203" s="161" t="s">
        <v>329</v>
      </c>
      <c r="I203" s="161" t="s">
        <v>329</v>
      </c>
      <c r="J203" s="161" t="s">
        <v>329</v>
      </c>
      <c r="K203" s="161" t="s">
        <v>329</v>
      </c>
      <c r="L203" s="160" t="s">
        <v>724</v>
      </c>
      <c r="M203" s="214">
        <v>40</v>
      </c>
      <c r="N203" s="214">
        <f t="shared" si="7"/>
        <v>48</v>
      </c>
      <c r="O203" s="164" t="s">
        <v>42</v>
      </c>
      <c r="P203" s="160"/>
      <c r="Q203" s="165" t="s">
        <v>2</v>
      </c>
      <c r="R203" s="166">
        <v>1</v>
      </c>
    </row>
    <row r="204" spans="1:18" ht="25.5">
      <c r="A204" s="159" t="s">
        <v>170</v>
      </c>
      <c r="B204" s="160" t="s">
        <v>708</v>
      </c>
      <c r="C204" s="160" t="s">
        <v>725</v>
      </c>
      <c r="D204" s="161" t="s">
        <v>704</v>
      </c>
      <c r="E204" s="161" t="s">
        <v>329</v>
      </c>
      <c r="F204" s="161" t="s">
        <v>716</v>
      </c>
      <c r="G204" s="161" t="s">
        <v>719</v>
      </c>
      <c r="H204" s="161" t="s">
        <v>329</v>
      </c>
      <c r="I204" s="161" t="s">
        <v>329</v>
      </c>
      <c r="J204" s="161" t="s">
        <v>329</v>
      </c>
      <c r="K204" s="161" t="s">
        <v>329</v>
      </c>
      <c r="L204" s="160" t="s">
        <v>726</v>
      </c>
      <c r="M204" s="214">
        <v>40</v>
      </c>
      <c r="N204" s="214">
        <f t="shared" si="7"/>
        <v>48</v>
      </c>
      <c r="O204" s="164" t="s">
        <v>42</v>
      </c>
      <c r="P204" s="160"/>
      <c r="Q204" s="173" t="s">
        <v>6</v>
      </c>
      <c r="R204" s="169">
        <v>3</v>
      </c>
    </row>
    <row r="205" spans="1:18" ht="25.5">
      <c r="A205" s="159" t="s">
        <v>172</v>
      </c>
      <c r="B205" s="160" t="s">
        <v>708</v>
      </c>
      <c r="C205" s="160" t="s">
        <v>727</v>
      </c>
      <c r="D205" s="161" t="s">
        <v>704</v>
      </c>
      <c r="E205" s="161" t="s">
        <v>329</v>
      </c>
      <c r="F205" s="161" t="s">
        <v>705</v>
      </c>
      <c r="G205" s="161" t="s">
        <v>728</v>
      </c>
      <c r="H205" s="161" t="s">
        <v>329</v>
      </c>
      <c r="I205" s="161" t="s">
        <v>329</v>
      </c>
      <c r="J205" s="161" t="s">
        <v>329</v>
      </c>
      <c r="K205" s="161" t="s">
        <v>329</v>
      </c>
      <c r="L205" s="160" t="s">
        <v>729</v>
      </c>
      <c r="M205" s="214">
        <v>56</v>
      </c>
      <c r="N205" s="214">
        <f t="shared" si="7"/>
        <v>67.2</v>
      </c>
      <c r="O205" s="164" t="s">
        <v>42</v>
      </c>
      <c r="P205" s="160"/>
      <c r="Q205" s="173" t="s">
        <v>6</v>
      </c>
      <c r="R205" s="169">
        <v>3</v>
      </c>
    </row>
    <row r="206" spans="1:18" ht="25.5">
      <c r="A206" s="159" t="s">
        <v>174</v>
      </c>
      <c r="B206" s="160" t="s">
        <v>708</v>
      </c>
      <c r="C206" s="160" t="s">
        <v>730</v>
      </c>
      <c r="D206" s="161" t="s">
        <v>704</v>
      </c>
      <c r="E206" s="161" t="s">
        <v>329</v>
      </c>
      <c r="F206" s="161" t="s">
        <v>710</v>
      </c>
      <c r="G206" s="161" t="s">
        <v>728</v>
      </c>
      <c r="H206" s="161" t="s">
        <v>329</v>
      </c>
      <c r="I206" s="161" t="s">
        <v>329</v>
      </c>
      <c r="J206" s="161" t="s">
        <v>329</v>
      </c>
      <c r="K206" s="161" t="s">
        <v>329</v>
      </c>
      <c r="L206" s="160" t="s">
        <v>731</v>
      </c>
      <c r="M206" s="214">
        <v>56</v>
      </c>
      <c r="N206" s="214">
        <f t="shared" si="7"/>
        <v>67.2</v>
      </c>
      <c r="O206" s="164" t="s">
        <v>42</v>
      </c>
      <c r="P206" s="160"/>
      <c r="Q206" s="165" t="s">
        <v>2</v>
      </c>
      <c r="R206" s="166">
        <v>1</v>
      </c>
    </row>
    <row r="207" spans="1:18" ht="25.5">
      <c r="A207" s="159" t="s">
        <v>176</v>
      </c>
      <c r="B207" s="160" t="s">
        <v>708</v>
      </c>
      <c r="C207" s="160" t="s">
        <v>732</v>
      </c>
      <c r="D207" s="161" t="s">
        <v>704</v>
      </c>
      <c r="E207" s="161" t="s">
        <v>329</v>
      </c>
      <c r="F207" s="161" t="s">
        <v>713</v>
      </c>
      <c r="G207" s="161" t="s">
        <v>728</v>
      </c>
      <c r="H207" s="161" t="s">
        <v>329</v>
      </c>
      <c r="I207" s="161" t="s">
        <v>329</v>
      </c>
      <c r="J207" s="161" t="s">
        <v>329</v>
      </c>
      <c r="K207" s="161" t="s">
        <v>329</v>
      </c>
      <c r="L207" s="160" t="s">
        <v>733</v>
      </c>
      <c r="M207" s="214">
        <v>56</v>
      </c>
      <c r="N207" s="214">
        <f t="shared" si="7"/>
        <v>67.2</v>
      </c>
      <c r="O207" s="164" t="s">
        <v>42</v>
      </c>
      <c r="P207" s="160"/>
      <c r="Q207" s="165" t="s">
        <v>2</v>
      </c>
      <c r="R207" s="166">
        <v>1</v>
      </c>
    </row>
    <row r="208" spans="1:18" ht="16.5">
      <c r="A208" s="159" t="s">
        <v>178</v>
      </c>
      <c r="B208" s="160" t="s">
        <v>708</v>
      </c>
      <c r="C208" s="160" t="s">
        <v>734</v>
      </c>
      <c r="D208" s="161" t="s">
        <v>704</v>
      </c>
      <c r="E208" s="161" t="s">
        <v>329</v>
      </c>
      <c r="F208" s="161" t="s">
        <v>716</v>
      </c>
      <c r="G208" s="161" t="s">
        <v>728</v>
      </c>
      <c r="H208" s="161" t="s">
        <v>329</v>
      </c>
      <c r="I208" s="161" t="s">
        <v>329</v>
      </c>
      <c r="J208" s="161" t="s">
        <v>329</v>
      </c>
      <c r="K208" s="161" t="s">
        <v>329</v>
      </c>
      <c r="L208" s="160" t="s">
        <v>735</v>
      </c>
      <c r="M208" s="214">
        <v>56</v>
      </c>
      <c r="N208" s="214">
        <f t="shared" si="7"/>
        <v>67.2</v>
      </c>
      <c r="O208" s="164" t="s">
        <v>42</v>
      </c>
      <c r="P208" s="160"/>
      <c r="Q208" s="176" t="s">
        <v>4</v>
      </c>
      <c r="R208" s="169">
        <v>2</v>
      </c>
    </row>
    <row r="209" spans="1:18" ht="25.5">
      <c r="A209" s="159" t="s">
        <v>180</v>
      </c>
      <c r="B209" s="160" t="s">
        <v>708</v>
      </c>
      <c r="C209" s="160" t="s">
        <v>736</v>
      </c>
      <c r="D209" s="161" t="s">
        <v>704</v>
      </c>
      <c r="E209" s="161" t="s">
        <v>329</v>
      </c>
      <c r="F209" s="161" t="s">
        <v>710</v>
      </c>
      <c r="G209" s="161" t="s">
        <v>737</v>
      </c>
      <c r="H209" s="161" t="s">
        <v>329</v>
      </c>
      <c r="I209" s="161" t="s">
        <v>329</v>
      </c>
      <c r="J209" s="161" t="s">
        <v>329</v>
      </c>
      <c r="K209" s="161" t="s">
        <v>329</v>
      </c>
      <c r="L209" s="160" t="s">
        <v>738</v>
      </c>
      <c r="M209" s="214">
        <v>85</v>
      </c>
      <c r="N209" s="214">
        <f t="shared" si="7"/>
        <v>102</v>
      </c>
      <c r="O209" s="164" t="s">
        <v>42</v>
      </c>
      <c r="P209" s="160"/>
      <c r="Q209" s="165" t="s">
        <v>2</v>
      </c>
      <c r="R209" s="166">
        <v>1</v>
      </c>
    </row>
    <row r="210" spans="1:18" ht="25.5">
      <c r="A210" s="159" t="s">
        <v>182</v>
      </c>
      <c r="B210" s="160" t="s">
        <v>708</v>
      </c>
      <c r="C210" s="160" t="s">
        <v>739</v>
      </c>
      <c r="D210" s="161" t="s">
        <v>704</v>
      </c>
      <c r="E210" s="161" t="s">
        <v>329</v>
      </c>
      <c r="F210" s="161" t="s">
        <v>713</v>
      </c>
      <c r="G210" s="161" t="s">
        <v>737</v>
      </c>
      <c r="H210" s="161" t="s">
        <v>329</v>
      </c>
      <c r="I210" s="161" t="s">
        <v>329</v>
      </c>
      <c r="J210" s="161" t="s">
        <v>329</v>
      </c>
      <c r="K210" s="161" t="s">
        <v>329</v>
      </c>
      <c r="L210" s="160" t="s">
        <v>740</v>
      </c>
      <c r="M210" s="214">
        <v>85</v>
      </c>
      <c r="N210" s="214">
        <f t="shared" si="7"/>
        <v>102</v>
      </c>
      <c r="O210" s="164" t="s">
        <v>42</v>
      </c>
      <c r="P210" s="160"/>
      <c r="Q210" s="165" t="s">
        <v>2</v>
      </c>
      <c r="R210" s="166">
        <v>1</v>
      </c>
    </row>
    <row r="211" spans="1:18" ht="16.5">
      <c r="A211" s="159" t="s">
        <v>184</v>
      </c>
      <c r="B211" s="160" t="s">
        <v>708</v>
      </c>
      <c r="C211" s="160" t="s">
        <v>741</v>
      </c>
      <c r="D211" s="161" t="s">
        <v>704</v>
      </c>
      <c r="E211" s="161" t="s">
        <v>329</v>
      </c>
      <c r="F211" s="161" t="s">
        <v>716</v>
      </c>
      <c r="G211" s="161" t="s">
        <v>737</v>
      </c>
      <c r="H211" s="161" t="s">
        <v>329</v>
      </c>
      <c r="I211" s="161" t="s">
        <v>329</v>
      </c>
      <c r="J211" s="161" t="s">
        <v>329</v>
      </c>
      <c r="K211" s="161" t="s">
        <v>329</v>
      </c>
      <c r="L211" s="160" t="s">
        <v>742</v>
      </c>
      <c r="M211" s="214">
        <v>85</v>
      </c>
      <c r="N211" s="214">
        <f t="shared" si="7"/>
        <v>102</v>
      </c>
      <c r="O211" s="164" t="s">
        <v>42</v>
      </c>
      <c r="P211" s="160"/>
      <c r="Q211" s="176" t="s">
        <v>4</v>
      </c>
      <c r="R211" s="169">
        <v>2</v>
      </c>
    </row>
    <row r="212" spans="1:18" ht="25.5">
      <c r="A212" s="159" t="s">
        <v>186</v>
      </c>
      <c r="B212" s="160" t="s">
        <v>708</v>
      </c>
      <c r="C212" s="160" t="s">
        <v>743</v>
      </c>
      <c r="D212" s="161" t="s">
        <v>704</v>
      </c>
      <c r="E212" s="161" t="s">
        <v>329</v>
      </c>
      <c r="F212" s="161" t="s">
        <v>710</v>
      </c>
      <c r="G212" s="161" t="s">
        <v>744</v>
      </c>
      <c r="H212" s="161" t="s">
        <v>329</v>
      </c>
      <c r="I212" s="161" t="s">
        <v>329</v>
      </c>
      <c r="J212" s="161" t="s">
        <v>329</v>
      </c>
      <c r="K212" s="161" t="s">
        <v>329</v>
      </c>
      <c r="L212" s="160" t="s">
        <v>745</v>
      </c>
      <c r="M212" s="214">
        <v>90</v>
      </c>
      <c r="N212" s="214">
        <f t="shared" si="7"/>
        <v>108</v>
      </c>
      <c r="O212" s="164" t="s">
        <v>42</v>
      </c>
      <c r="P212" s="160"/>
      <c r="Q212" s="165" t="s">
        <v>2</v>
      </c>
      <c r="R212" s="166">
        <v>1</v>
      </c>
    </row>
    <row r="213" spans="1:18" ht="25.5">
      <c r="A213" s="159" t="s">
        <v>188</v>
      </c>
      <c r="B213" s="160" t="s">
        <v>708</v>
      </c>
      <c r="C213" s="160" t="s">
        <v>746</v>
      </c>
      <c r="D213" s="161" t="s">
        <v>704</v>
      </c>
      <c r="E213" s="161" t="s">
        <v>329</v>
      </c>
      <c r="F213" s="161" t="s">
        <v>713</v>
      </c>
      <c r="G213" s="161" t="s">
        <v>744</v>
      </c>
      <c r="H213" s="161" t="s">
        <v>329</v>
      </c>
      <c r="I213" s="161" t="s">
        <v>329</v>
      </c>
      <c r="J213" s="161" t="s">
        <v>329</v>
      </c>
      <c r="K213" s="161" t="s">
        <v>329</v>
      </c>
      <c r="L213" s="160" t="s">
        <v>747</v>
      </c>
      <c r="M213" s="214">
        <v>90</v>
      </c>
      <c r="N213" s="214">
        <f t="shared" si="7"/>
        <v>108</v>
      </c>
      <c r="O213" s="164" t="s">
        <v>42</v>
      </c>
      <c r="P213" s="160"/>
      <c r="Q213" s="165" t="s">
        <v>2</v>
      </c>
      <c r="R213" s="166">
        <v>1</v>
      </c>
    </row>
    <row r="214" spans="1:18" ht="16.5">
      <c r="A214" s="159" t="s">
        <v>190</v>
      </c>
      <c r="B214" s="160" t="s">
        <v>708</v>
      </c>
      <c r="C214" s="160" t="s">
        <v>748</v>
      </c>
      <c r="D214" s="161" t="s">
        <v>704</v>
      </c>
      <c r="E214" s="161" t="s">
        <v>329</v>
      </c>
      <c r="F214" s="161" t="s">
        <v>716</v>
      </c>
      <c r="G214" s="161" t="s">
        <v>744</v>
      </c>
      <c r="H214" s="161" t="s">
        <v>329</v>
      </c>
      <c r="I214" s="161" t="s">
        <v>329</v>
      </c>
      <c r="J214" s="161" t="s">
        <v>329</v>
      </c>
      <c r="K214" s="161" t="s">
        <v>329</v>
      </c>
      <c r="L214" s="160" t="s">
        <v>749</v>
      </c>
      <c r="M214" s="214">
        <v>90</v>
      </c>
      <c r="N214" s="214">
        <f t="shared" si="7"/>
        <v>108</v>
      </c>
      <c r="O214" s="164" t="s">
        <v>42</v>
      </c>
      <c r="P214" s="160"/>
      <c r="Q214" s="176" t="s">
        <v>4</v>
      </c>
      <c r="R214" s="169">
        <v>2</v>
      </c>
    </row>
    <row r="215" spans="1:18" ht="25.5">
      <c r="A215" s="159" t="s">
        <v>192</v>
      </c>
      <c r="B215" s="160" t="s">
        <v>708</v>
      </c>
      <c r="C215" s="160" t="s">
        <v>750</v>
      </c>
      <c r="D215" s="161" t="s">
        <v>704</v>
      </c>
      <c r="E215" s="161" t="s">
        <v>329</v>
      </c>
      <c r="F215" s="161" t="s">
        <v>710</v>
      </c>
      <c r="G215" s="161" t="s">
        <v>751</v>
      </c>
      <c r="H215" s="161" t="s">
        <v>329</v>
      </c>
      <c r="I215" s="161" t="s">
        <v>329</v>
      </c>
      <c r="J215" s="161" t="s">
        <v>329</v>
      </c>
      <c r="K215" s="161" t="s">
        <v>329</v>
      </c>
      <c r="L215" s="160" t="s">
        <v>752</v>
      </c>
      <c r="M215" s="214">
        <v>180</v>
      </c>
      <c r="N215" s="214">
        <f t="shared" si="7"/>
        <v>216</v>
      </c>
      <c r="O215" s="164" t="s">
        <v>42</v>
      </c>
      <c r="P215" s="160"/>
      <c r="Q215" s="173" t="s">
        <v>6</v>
      </c>
      <c r="R215" s="169">
        <v>3</v>
      </c>
    </row>
    <row r="216" spans="1:18" ht="25.5">
      <c r="A216" s="159" t="s">
        <v>194</v>
      </c>
      <c r="B216" s="160" t="s">
        <v>708</v>
      </c>
      <c r="C216" s="160" t="s">
        <v>753</v>
      </c>
      <c r="D216" s="161" t="s">
        <v>704</v>
      </c>
      <c r="E216" s="161" t="s">
        <v>329</v>
      </c>
      <c r="F216" s="161" t="s">
        <v>713</v>
      </c>
      <c r="G216" s="161" t="s">
        <v>751</v>
      </c>
      <c r="H216" s="161" t="s">
        <v>329</v>
      </c>
      <c r="I216" s="161" t="s">
        <v>329</v>
      </c>
      <c r="J216" s="161" t="s">
        <v>329</v>
      </c>
      <c r="K216" s="161" t="s">
        <v>329</v>
      </c>
      <c r="L216" s="160" t="s">
        <v>754</v>
      </c>
      <c r="M216" s="214">
        <v>180</v>
      </c>
      <c r="N216" s="214">
        <f t="shared" si="7"/>
        <v>216</v>
      </c>
      <c r="O216" s="164" t="s">
        <v>42</v>
      </c>
      <c r="P216" s="160"/>
      <c r="Q216" s="165" t="s">
        <v>2</v>
      </c>
      <c r="R216" s="166">
        <v>1</v>
      </c>
    </row>
    <row r="217" spans="1:18" ht="25.5">
      <c r="A217" s="159" t="s">
        <v>196</v>
      </c>
      <c r="B217" s="160" t="s">
        <v>708</v>
      </c>
      <c r="C217" s="160" t="s">
        <v>755</v>
      </c>
      <c r="D217" s="161" t="s">
        <v>704</v>
      </c>
      <c r="E217" s="161" t="s">
        <v>329</v>
      </c>
      <c r="F217" s="161" t="s">
        <v>716</v>
      </c>
      <c r="G217" s="161" t="s">
        <v>751</v>
      </c>
      <c r="H217" s="161" t="s">
        <v>329</v>
      </c>
      <c r="I217" s="161" t="s">
        <v>329</v>
      </c>
      <c r="J217" s="161" t="s">
        <v>329</v>
      </c>
      <c r="K217" s="161" t="s">
        <v>329</v>
      </c>
      <c r="L217" s="160" t="s">
        <v>756</v>
      </c>
      <c r="M217" s="214">
        <v>180</v>
      </c>
      <c r="N217" s="214">
        <f t="shared" ref="N217:N298" si="8">M217*1.2</f>
        <v>216</v>
      </c>
      <c r="O217" s="164" t="s">
        <v>42</v>
      </c>
      <c r="P217" s="160"/>
      <c r="Q217" s="165" t="s">
        <v>2</v>
      </c>
      <c r="R217" s="166">
        <v>1</v>
      </c>
    </row>
    <row r="218" spans="1:18" ht="25.5">
      <c r="A218" s="159" t="s">
        <v>198</v>
      </c>
      <c r="B218" s="160" t="s">
        <v>708</v>
      </c>
      <c r="C218" s="160" t="s">
        <v>757</v>
      </c>
      <c r="D218" s="161" t="s">
        <v>704</v>
      </c>
      <c r="E218" s="161" t="s">
        <v>329</v>
      </c>
      <c r="F218" s="161" t="s">
        <v>710</v>
      </c>
      <c r="G218" s="161" t="s">
        <v>758</v>
      </c>
      <c r="H218" s="161" t="s">
        <v>329</v>
      </c>
      <c r="I218" s="161" t="s">
        <v>329</v>
      </c>
      <c r="J218" s="161" t="s">
        <v>329</v>
      </c>
      <c r="K218" s="161" t="s">
        <v>329</v>
      </c>
      <c r="L218" s="160" t="s">
        <v>759</v>
      </c>
      <c r="M218" s="214">
        <v>275</v>
      </c>
      <c r="N218" s="214">
        <f t="shared" si="8"/>
        <v>330</v>
      </c>
      <c r="O218" s="164" t="s">
        <v>42</v>
      </c>
      <c r="P218" s="160"/>
      <c r="Q218" s="173" t="s">
        <v>6</v>
      </c>
      <c r="R218" s="169">
        <v>3</v>
      </c>
    </row>
    <row r="219" spans="1:18" ht="16.5">
      <c r="A219" s="159" t="s">
        <v>200</v>
      </c>
      <c r="B219" s="160" t="s">
        <v>708</v>
      </c>
      <c r="C219" s="160" t="s">
        <v>760</v>
      </c>
      <c r="D219" s="161" t="s">
        <v>704</v>
      </c>
      <c r="E219" s="161" t="s">
        <v>329</v>
      </c>
      <c r="F219" s="161" t="s">
        <v>713</v>
      </c>
      <c r="G219" s="161" t="s">
        <v>758</v>
      </c>
      <c r="H219" s="161" t="s">
        <v>329</v>
      </c>
      <c r="I219" s="161" t="s">
        <v>329</v>
      </c>
      <c r="J219" s="161" t="s">
        <v>329</v>
      </c>
      <c r="K219" s="161" t="s">
        <v>329</v>
      </c>
      <c r="L219" s="160" t="s">
        <v>761</v>
      </c>
      <c r="M219" s="214">
        <v>275</v>
      </c>
      <c r="N219" s="214">
        <f t="shared" si="8"/>
        <v>330</v>
      </c>
      <c r="O219" s="164" t="s">
        <v>42</v>
      </c>
      <c r="P219" s="160"/>
      <c r="Q219" s="176" t="s">
        <v>4</v>
      </c>
      <c r="R219" s="169">
        <v>2</v>
      </c>
    </row>
    <row r="220" spans="1:18" ht="16.5">
      <c r="A220" s="159" t="s">
        <v>202</v>
      </c>
      <c r="B220" s="160" t="s">
        <v>708</v>
      </c>
      <c r="C220" s="160" t="s">
        <v>762</v>
      </c>
      <c r="D220" s="161" t="s">
        <v>704</v>
      </c>
      <c r="E220" s="161" t="s">
        <v>329</v>
      </c>
      <c r="F220" s="161" t="s">
        <v>716</v>
      </c>
      <c r="G220" s="161" t="s">
        <v>758</v>
      </c>
      <c r="H220" s="161" t="s">
        <v>329</v>
      </c>
      <c r="I220" s="161" t="s">
        <v>329</v>
      </c>
      <c r="J220" s="161" t="s">
        <v>329</v>
      </c>
      <c r="K220" s="161" t="s">
        <v>329</v>
      </c>
      <c r="L220" s="160" t="s">
        <v>763</v>
      </c>
      <c r="M220" s="214">
        <v>275</v>
      </c>
      <c r="N220" s="214">
        <f t="shared" si="8"/>
        <v>330</v>
      </c>
      <c r="O220" s="164" t="s">
        <v>42</v>
      </c>
      <c r="P220" s="160"/>
      <c r="Q220" s="176" t="s">
        <v>4</v>
      </c>
      <c r="R220" s="169">
        <v>2</v>
      </c>
    </row>
    <row r="221" spans="1:18" ht="25.5">
      <c r="A221" s="159" t="s">
        <v>204</v>
      </c>
      <c r="B221" s="160" t="s">
        <v>708</v>
      </c>
      <c r="C221" s="160" t="s">
        <v>764</v>
      </c>
      <c r="D221" s="161" t="s">
        <v>704</v>
      </c>
      <c r="E221" s="161" t="s">
        <v>329</v>
      </c>
      <c r="F221" s="161" t="s">
        <v>710</v>
      </c>
      <c r="G221" s="161" t="s">
        <v>765</v>
      </c>
      <c r="H221" s="161" t="s">
        <v>329</v>
      </c>
      <c r="I221" s="161" t="s">
        <v>329</v>
      </c>
      <c r="J221" s="161" t="s">
        <v>329</v>
      </c>
      <c r="K221" s="161" t="s">
        <v>329</v>
      </c>
      <c r="L221" s="160" t="s">
        <v>766</v>
      </c>
      <c r="M221" s="214">
        <v>355</v>
      </c>
      <c r="N221" s="214">
        <f t="shared" si="8"/>
        <v>426</v>
      </c>
      <c r="O221" s="164" t="s">
        <v>42</v>
      </c>
      <c r="P221" s="160"/>
      <c r="Q221" s="173" t="s">
        <v>6</v>
      </c>
      <c r="R221" s="169">
        <v>3</v>
      </c>
    </row>
    <row r="222" spans="1:18" ht="16.5">
      <c r="A222" s="159" t="s">
        <v>206</v>
      </c>
      <c r="B222" s="160" t="s">
        <v>708</v>
      </c>
      <c r="C222" s="160" t="s">
        <v>767</v>
      </c>
      <c r="D222" s="161" t="s">
        <v>704</v>
      </c>
      <c r="E222" s="161" t="s">
        <v>329</v>
      </c>
      <c r="F222" s="161" t="s">
        <v>713</v>
      </c>
      <c r="G222" s="161" t="s">
        <v>765</v>
      </c>
      <c r="H222" s="161" t="s">
        <v>329</v>
      </c>
      <c r="I222" s="161" t="s">
        <v>329</v>
      </c>
      <c r="J222" s="161" t="s">
        <v>329</v>
      </c>
      <c r="K222" s="161" t="s">
        <v>329</v>
      </c>
      <c r="L222" s="160" t="s">
        <v>768</v>
      </c>
      <c r="M222" s="214">
        <v>355</v>
      </c>
      <c r="N222" s="214">
        <f t="shared" si="8"/>
        <v>426</v>
      </c>
      <c r="O222" s="164" t="s">
        <v>42</v>
      </c>
      <c r="P222" s="160"/>
      <c r="Q222" s="176" t="s">
        <v>4</v>
      </c>
      <c r="R222" s="169">
        <v>2</v>
      </c>
    </row>
    <row r="223" spans="1:18" ht="25.5">
      <c r="A223" s="159" t="s">
        <v>208</v>
      </c>
      <c r="B223" s="160" t="s">
        <v>708</v>
      </c>
      <c r="C223" s="160" t="s">
        <v>769</v>
      </c>
      <c r="D223" s="161" t="s">
        <v>704</v>
      </c>
      <c r="E223" s="161" t="s">
        <v>329</v>
      </c>
      <c r="F223" s="161" t="s">
        <v>716</v>
      </c>
      <c r="G223" s="161" t="s">
        <v>765</v>
      </c>
      <c r="H223" s="161" t="s">
        <v>329</v>
      </c>
      <c r="I223" s="161" t="s">
        <v>329</v>
      </c>
      <c r="J223" s="161" t="s">
        <v>329</v>
      </c>
      <c r="K223" s="161" t="s">
        <v>329</v>
      </c>
      <c r="L223" s="160" t="s">
        <v>770</v>
      </c>
      <c r="M223" s="214">
        <v>355</v>
      </c>
      <c r="N223" s="214">
        <f t="shared" si="8"/>
        <v>426</v>
      </c>
      <c r="O223" s="164" t="s">
        <v>42</v>
      </c>
      <c r="P223" s="160"/>
      <c r="Q223" s="173" t="s">
        <v>6</v>
      </c>
      <c r="R223" s="169">
        <v>3</v>
      </c>
    </row>
    <row r="224" spans="1:18" ht="25.5">
      <c r="A224" s="159" t="s">
        <v>210</v>
      </c>
      <c r="B224" s="160" t="s">
        <v>708</v>
      </c>
      <c r="C224" s="160" t="s">
        <v>771</v>
      </c>
      <c r="D224" s="161" t="s">
        <v>704</v>
      </c>
      <c r="E224" s="161" t="s">
        <v>329</v>
      </c>
      <c r="F224" s="161" t="s">
        <v>710</v>
      </c>
      <c r="G224" s="161" t="s">
        <v>772</v>
      </c>
      <c r="H224" s="161" t="s">
        <v>329</v>
      </c>
      <c r="I224" s="161" t="s">
        <v>329</v>
      </c>
      <c r="J224" s="161" t="s">
        <v>329</v>
      </c>
      <c r="K224" s="161" t="s">
        <v>329</v>
      </c>
      <c r="L224" s="160" t="s">
        <v>773</v>
      </c>
      <c r="M224" s="214">
        <v>490</v>
      </c>
      <c r="N224" s="214">
        <f t="shared" si="8"/>
        <v>588</v>
      </c>
      <c r="O224" s="164" t="s">
        <v>42</v>
      </c>
      <c r="P224" s="160"/>
      <c r="Q224" s="173" t="s">
        <v>6</v>
      </c>
      <c r="R224" s="169">
        <v>3</v>
      </c>
    </row>
    <row r="225" spans="1:18" ht="25.5">
      <c r="A225" s="159" t="s">
        <v>212</v>
      </c>
      <c r="B225" s="160" t="s">
        <v>708</v>
      </c>
      <c r="C225" s="160" t="s">
        <v>774</v>
      </c>
      <c r="D225" s="161" t="s">
        <v>704</v>
      </c>
      <c r="E225" s="161" t="s">
        <v>329</v>
      </c>
      <c r="F225" s="161" t="s">
        <v>713</v>
      </c>
      <c r="G225" s="161" t="s">
        <v>772</v>
      </c>
      <c r="H225" s="161" t="s">
        <v>329</v>
      </c>
      <c r="I225" s="161" t="s">
        <v>329</v>
      </c>
      <c r="J225" s="161" t="s">
        <v>329</v>
      </c>
      <c r="K225" s="161" t="s">
        <v>329</v>
      </c>
      <c r="L225" s="160" t="s">
        <v>775</v>
      </c>
      <c r="M225" s="214">
        <v>490</v>
      </c>
      <c r="N225" s="214">
        <f t="shared" si="8"/>
        <v>588</v>
      </c>
      <c r="O225" s="164" t="s">
        <v>42</v>
      </c>
      <c r="P225" s="160"/>
      <c r="Q225" s="173" t="s">
        <v>6</v>
      </c>
      <c r="R225" s="169">
        <v>3</v>
      </c>
    </row>
    <row r="226" spans="1:18" ht="25.5">
      <c r="A226" s="159" t="s">
        <v>214</v>
      </c>
      <c r="B226" s="160" t="s">
        <v>708</v>
      </c>
      <c r="C226" s="160" t="s">
        <v>776</v>
      </c>
      <c r="D226" s="161" t="s">
        <v>704</v>
      </c>
      <c r="E226" s="161" t="s">
        <v>329</v>
      </c>
      <c r="F226" s="161" t="s">
        <v>716</v>
      </c>
      <c r="G226" s="161" t="s">
        <v>772</v>
      </c>
      <c r="H226" s="161" t="s">
        <v>329</v>
      </c>
      <c r="I226" s="161" t="s">
        <v>329</v>
      </c>
      <c r="J226" s="161" t="s">
        <v>329</v>
      </c>
      <c r="K226" s="161" t="s">
        <v>329</v>
      </c>
      <c r="L226" s="160" t="s">
        <v>777</v>
      </c>
      <c r="M226" s="214">
        <v>490</v>
      </c>
      <c r="N226" s="214">
        <f t="shared" si="8"/>
        <v>588</v>
      </c>
      <c r="O226" s="164" t="s">
        <v>42</v>
      </c>
      <c r="P226" s="160"/>
      <c r="Q226" s="173" t="s">
        <v>6</v>
      </c>
      <c r="R226" s="169">
        <v>3</v>
      </c>
    </row>
    <row r="227" spans="1:18" ht="25.5">
      <c r="A227" s="159" t="s">
        <v>216</v>
      </c>
      <c r="B227" s="160" t="s">
        <v>708</v>
      </c>
      <c r="C227" s="160" t="s">
        <v>778</v>
      </c>
      <c r="D227" s="161" t="s">
        <v>704</v>
      </c>
      <c r="E227" s="161" t="s">
        <v>329</v>
      </c>
      <c r="F227" s="161" t="s">
        <v>710</v>
      </c>
      <c r="G227" s="161" t="s">
        <v>779</v>
      </c>
      <c r="H227" s="161" t="s">
        <v>329</v>
      </c>
      <c r="I227" s="161" t="s">
        <v>329</v>
      </c>
      <c r="J227" s="161" t="s">
        <v>329</v>
      </c>
      <c r="K227" s="161" t="s">
        <v>329</v>
      </c>
      <c r="L227" s="160" t="s">
        <v>780</v>
      </c>
      <c r="M227" s="214">
        <v>800</v>
      </c>
      <c r="N227" s="214">
        <f t="shared" si="8"/>
        <v>960</v>
      </c>
      <c r="O227" s="164" t="s">
        <v>42</v>
      </c>
      <c r="P227" s="160"/>
      <c r="Q227" s="173" t="s">
        <v>6</v>
      </c>
      <c r="R227" s="169">
        <v>3</v>
      </c>
    </row>
    <row r="228" spans="1:18" ht="25.5">
      <c r="A228" s="159" t="s">
        <v>218</v>
      </c>
      <c r="B228" s="160" t="s">
        <v>708</v>
      </c>
      <c r="C228" s="160" t="s">
        <v>781</v>
      </c>
      <c r="D228" s="161" t="s">
        <v>704</v>
      </c>
      <c r="E228" s="161" t="s">
        <v>329</v>
      </c>
      <c r="F228" s="161" t="s">
        <v>713</v>
      </c>
      <c r="G228" s="161" t="s">
        <v>779</v>
      </c>
      <c r="H228" s="161" t="s">
        <v>329</v>
      </c>
      <c r="I228" s="161" t="s">
        <v>329</v>
      </c>
      <c r="J228" s="161" t="s">
        <v>329</v>
      </c>
      <c r="K228" s="161" t="s">
        <v>329</v>
      </c>
      <c r="L228" s="160" t="s">
        <v>782</v>
      </c>
      <c r="M228" s="214">
        <v>800</v>
      </c>
      <c r="N228" s="214">
        <f t="shared" si="8"/>
        <v>960</v>
      </c>
      <c r="O228" s="164" t="s">
        <v>42</v>
      </c>
      <c r="P228" s="160"/>
      <c r="Q228" s="173" t="s">
        <v>6</v>
      </c>
      <c r="R228" s="169">
        <v>3</v>
      </c>
    </row>
    <row r="229" spans="1:18" ht="25.5">
      <c r="A229" s="159" t="s">
        <v>783</v>
      </c>
      <c r="B229" s="160" t="s">
        <v>708</v>
      </c>
      <c r="C229" s="160" t="s">
        <v>784</v>
      </c>
      <c r="D229" s="161" t="s">
        <v>704</v>
      </c>
      <c r="E229" s="161" t="s">
        <v>329</v>
      </c>
      <c r="F229" s="161" t="s">
        <v>716</v>
      </c>
      <c r="G229" s="161" t="s">
        <v>779</v>
      </c>
      <c r="H229" s="161" t="s">
        <v>329</v>
      </c>
      <c r="I229" s="161" t="s">
        <v>329</v>
      </c>
      <c r="J229" s="161" t="s">
        <v>329</v>
      </c>
      <c r="K229" s="161" t="s">
        <v>329</v>
      </c>
      <c r="L229" s="160" t="s">
        <v>785</v>
      </c>
      <c r="M229" s="214">
        <v>800</v>
      </c>
      <c r="N229" s="214">
        <f t="shared" si="8"/>
        <v>960</v>
      </c>
      <c r="O229" s="164" t="s">
        <v>42</v>
      </c>
      <c r="P229" s="160"/>
      <c r="Q229" s="173" t="s">
        <v>6</v>
      </c>
      <c r="R229" s="169">
        <v>3</v>
      </c>
    </row>
    <row r="230" spans="1:18" ht="25.5">
      <c r="A230" s="159" t="s">
        <v>318</v>
      </c>
      <c r="B230" s="160" t="s">
        <v>786</v>
      </c>
      <c r="C230" s="160" t="s">
        <v>787</v>
      </c>
      <c r="D230" s="161" t="s">
        <v>788</v>
      </c>
      <c r="E230" s="161" t="s">
        <v>789</v>
      </c>
      <c r="F230" s="161" t="s">
        <v>790</v>
      </c>
      <c r="G230" s="161">
        <v>25</v>
      </c>
      <c r="H230" s="161">
        <v>52</v>
      </c>
      <c r="I230" s="161" t="s">
        <v>791</v>
      </c>
      <c r="J230" s="161" t="s">
        <v>792</v>
      </c>
      <c r="K230" s="162" t="s">
        <v>400</v>
      </c>
      <c r="L230" s="160" t="s">
        <v>793</v>
      </c>
      <c r="M230" s="214">
        <v>400</v>
      </c>
      <c r="N230" s="214">
        <f t="shared" si="8"/>
        <v>480</v>
      </c>
      <c r="O230" s="164" t="s">
        <v>42</v>
      </c>
      <c r="P230" s="160"/>
      <c r="Q230" s="165" t="s">
        <v>2</v>
      </c>
      <c r="R230" s="166">
        <v>1</v>
      </c>
    </row>
    <row r="231" spans="1:18" ht="25.5">
      <c r="A231" s="159" t="s">
        <v>319</v>
      </c>
      <c r="B231" s="160" t="s">
        <v>786</v>
      </c>
      <c r="C231" s="160" t="s">
        <v>794</v>
      </c>
      <c r="D231" s="161" t="s">
        <v>788</v>
      </c>
      <c r="E231" s="161" t="s">
        <v>795</v>
      </c>
      <c r="F231" s="161" t="s">
        <v>790</v>
      </c>
      <c r="G231" s="161">
        <v>32</v>
      </c>
      <c r="H231" s="161">
        <v>52</v>
      </c>
      <c r="I231" s="161" t="s">
        <v>791</v>
      </c>
      <c r="J231" s="161" t="s">
        <v>792</v>
      </c>
      <c r="K231" s="162" t="s">
        <v>400</v>
      </c>
      <c r="L231" s="160" t="s">
        <v>796</v>
      </c>
      <c r="M231" s="214">
        <v>430</v>
      </c>
      <c r="N231" s="214">
        <f t="shared" si="8"/>
        <v>516</v>
      </c>
      <c r="O231" s="164" t="s">
        <v>42</v>
      </c>
      <c r="P231" s="160"/>
      <c r="Q231" s="165" t="s">
        <v>2</v>
      </c>
      <c r="R231" s="166">
        <v>1</v>
      </c>
    </row>
    <row r="232" spans="1:18" ht="25.5">
      <c r="A232" s="159" t="s">
        <v>320</v>
      </c>
      <c r="B232" s="160" t="s">
        <v>786</v>
      </c>
      <c r="C232" s="160" t="s">
        <v>797</v>
      </c>
      <c r="D232" s="161" t="s">
        <v>788</v>
      </c>
      <c r="E232" s="161" t="s">
        <v>798</v>
      </c>
      <c r="F232" s="161" t="s">
        <v>790</v>
      </c>
      <c r="G232" s="161">
        <v>40</v>
      </c>
      <c r="H232" s="161">
        <v>52</v>
      </c>
      <c r="I232" s="161" t="s">
        <v>791</v>
      </c>
      <c r="J232" s="161" t="s">
        <v>792</v>
      </c>
      <c r="K232" s="162" t="s">
        <v>400</v>
      </c>
      <c r="L232" s="160" t="s">
        <v>799</v>
      </c>
      <c r="M232" s="214">
        <v>540</v>
      </c>
      <c r="N232" s="214">
        <f t="shared" si="8"/>
        <v>648</v>
      </c>
      <c r="O232" s="164" t="s">
        <v>42</v>
      </c>
      <c r="P232" s="160"/>
      <c r="Q232" s="165" t="s">
        <v>2</v>
      </c>
      <c r="R232" s="166">
        <v>1</v>
      </c>
    </row>
    <row r="233" spans="1:18" ht="25.5">
      <c r="A233" s="159" t="s">
        <v>321</v>
      </c>
      <c r="B233" s="160" t="s">
        <v>786</v>
      </c>
      <c r="C233" s="160" t="s">
        <v>800</v>
      </c>
      <c r="D233" s="161" t="s">
        <v>788</v>
      </c>
      <c r="E233" s="161" t="s">
        <v>801</v>
      </c>
      <c r="F233" s="161" t="s">
        <v>790</v>
      </c>
      <c r="G233" s="161">
        <v>50</v>
      </c>
      <c r="H233" s="161">
        <v>52</v>
      </c>
      <c r="I233" s="161" t="s">
        <v>791</v>
      </c>
      <c r="J233" s="161" t="s">
        <v>792</v>
      </c>
      <c r="K233" s="162" t="s">
        <v>400</v>
      </c>
      <c r="L233" s="160" t="s">
        <v>802</v>
      </c>
      <c r="M233" s="214">
        <v>610</v>
      </c>
      <c r="N233" s="214">
        <f t="shared" si="8"/>
        <v>732</v>
      </c>
      <c r="O233" s="164" t="s">
        <v>42</v>
      </c>
      <c r="P233" s="160"/>
      <c r="Q233" s="165" t="s">
        <v>2</v>
      </c>
      <c r="R233" s="166">
        <v>1</v>
      </c>
    </row>
    <row r="234" spans="1:18" ht="16.5">
      <c r="A234" s="159" t="s">
        <v>322</v>
      </c>
      <c r="B234" s="160" t="s">
        <v>786</v>
      </c>
      <c r="C234" s="160" t="s">
        <v>803</v>
      </c>
      <c r="D234" s="161" t="s">
        <v>788</v>
      </c>
      <c r="E234" s="161" t="s">
        <v>804</v>
      </c>
      <c r="F234" s="161" t="s">
        <v>790</v>
      </c>
      <c r="G234" s="161">
        <v>65</v>
      </c>
      <c r="H234" s="161">
        <v>52</v>
      </c>
      <c r="I234" s="161" t="s">
        <v>791</v>
      </c>
      <c r="J234" s="161" t="s">
        <v>792</v>
      </c>
      <c r="K234" s="162" t="s">
        <v>400</v>
      </c>
      <c r="L234" s="160" t="s">
        <v>805</v>
      </c>
      <c r="M234" s="214">
        <v>1050</v>
      </c>
      <c r="N234" s="214">
        <f t="shared" si="8"/>
        <v>1260</v>
      </c>
      <c r="O234" s="164" t="s">
        <v>42</v>
      </c>
      <c r="P234" s="160"/>
      <c r="Q234" s="176" t="s">
        <v>4</v>
      </c>
      <c r="R234" s="169">
        <v>2</v>
      </c>
    </row>
    <row r="235" spans="1:18" ht="16.5">
      <c r="A235" s="159" t="s">
        <v>323</v>
      </c>
      <c r="B235" s="160" t="s">
        <v>786</v>
      </c>
      <c r="C235" s="160" t="s">
        <v>806</v>
      </c>
      <c r="D235" s="161" t="s">
        <v>788</v>
      </c>
      <c r="E235" s="161" t="s">
        <v>807</v>
      </c>
      <c r="F235" s="161" t="s">
        <v>790</v>
      </c>
      <c r="G235" s="161">
        <v>80</v>
      </c>
      <c r="H235" s="161">
        <v>52</v>
      </c>
      <c r="I235" s="161" t="s">
        <v>791</v>
      </c>
      <c r="J235" s="161" t="s">
        <v>792</v>
      </c>
      <c r="K235" s="162" t="s">
        <v>400</v>
      </c>
      <c r="L235" s="160" t="s">
        <v>808</v>
      </c>
      <c r="M235" s="214">
        <v>1100</v>
      </c>
      <c r="N235" s="214">
        <f t="shared" si="8"/>
        <v>1320</v>
      </c>
      <c r="O235" s="164" t="s">
        <v>42</v>
      </c>
      <c r="P235" s="160"/>
      <c r="Q235" s="176" t="s">
        <v>4</v>
      </c>
      <c r="R235" s="169">
        <v>2</v>
      </c>
    </row>
    <row r="236" spans="1:18" ht="28.5">
      <c r="A236" s="159" t="s">
        <v>327</v>
      </c>
      <c r="B236" s="160" t="s">
        <v>809</v>
      </c>
      <c r="C236" s="160" t="s">
        <v>810</v>
      </c>
      <c r="D236" s="161" t="s">
        <v>811</v>
      </c>
      <c r="E236" s="161"/>
      <c r="F236" s="161" t="s">
        <v>812</v>
      </c>
      <c r="G236" s="161" t="s">
        <v>328</v>
      </c>
      <c r="H236" s="161" t="s">
        <v>329</v>
      </c>
      <c r="I236" s="161" t="s">
        <v>791</v>
      </c>
      <c r="J236" s="161" t="s">
        <v>792</v>
      </c>
      <c r="K236" s="161" t="s">
        <v>329</v>
      </c>
      <c r="L236" s="160" t="s">
        <v>813</v>
      </c>
      <c r="M236" s="214">
        <v>185</v>
      </c>
      <c r="N236" s="214">
        <f t="shared" si="8"/>
        <v>222</v>
      </c>
      <c r="O236" s="164" t="s">
        <v>42</v>
      </c>
      <c r="P236" s="160"/>
      <c r="Q236" s="165" t="s">
        <v>2</v>
      </c>
      <c r="R236" s="166">
        <v>1</v>
      </c>
    </row>
    <row r="237" spans="1:18" ht="28.5">
      <c r="A237" s="159" t="s">
        <v>330</v>
      </c>
      <c r="B237" s="160" t="s">
        <v>809</v>
      </c>
      <c r="C237" s="160" t="s">
        <v>814</v>
      </c>
      <c r="D237" s="161" t="s">
        <v>811</v>
      </c>
      <c r="E237" s="161"/>
      <c r="F237" s="161" t="s">
        <v>815</v>
      </c>
      <c r="G237" s="161" t="s">
        <v>328</v>
      </c>
      <c r="H237" s="161" t="s">
        <v>329</v>
      </c>
      <c r="I237" s="161" t="s">
        <v>791</v>
      </c>
      <c r="J237" s="161" t="s">
        <v>792</v>
      </c>
      <c r="K237" s="161" t="s">
        <v>329</v>
      </c>
      <c r="L237" s="160" t="s">
        <v>816</v>
      </c>
      <c r="M237" s="214">
        <v>185</v>
      </c>
      <c r="N237" s="214">
        <f t="shared" si="8"/>
        <v>222</v>
      </c>
      <c r="O237" s="164" t="s">
        <v>42</v>
      </c>
      <c r="P237" s="160"/>
      <c r="Q237" s="165" t="s">
        <v>2</v>
      </c>
      <c r="R237" s="166">
        <v>1</v>
      </c>
    </row>
    <row r="238" spans="1:18" ht="28.5">
      <c r="A238" s="159" t="s">
        <v>331</v>
      </c>
      <c r="B238" s="160" t="s">
        <v>809</v>
      </c>
      <c r="C238" s="160" t="s">
        <v>949</v>
      </c>
      <c r="D238" s="161" t="s">
        <v>811</v>
      </c>
      <c r="E238" s="161"/>
      <c r="F238" s="161" t="s">
        <v>812</v>
      </c>
      <c r="G238" s="161" t="s">
        <v>332</v>
      </c>
      <c r="H238" s="161" t="s">
        <v>329</v>
      </c>
      <c r="I238" s="161" t="s">
        <v>791</v>
      </c>
      <c r="J238" s="161" t="s">
        <v>792</v>
      </c>
      <c r="K238" s="161" t="s">
        <v>329</v>
      </c>
      <c r="L238" s="160" t="s">
        <v>817</v>
      </c>
      <c r="M238" s="214">
        <v>185</v>
      </c>
      <c r="N238" s="214">
        <f t="shared" si="8"/>
        <v>222</v>
      </c>
      <c r="O238" s="164" t="s">
        <v>42</v>
      </c>
      <c r="P238" s="160"/>
      <c r="Q238" s="176" t="s">
        <v>4</v>
      </c>
      <c r="R238" s="169">
        <v>2</v>
      </c>
    </row>
    <row r="239" spans="1:18" ht="28.5">
      <c r="A239" s="159" t="s">
        <v>333</v>
      </c>
      <c r="B239" s="160" t="s">
        <v>809</v>
      </c>
      <c r="C239" s="160" t="s">
        <v>950</v>
      </c>
      <c r="D239" s="161" t="s">
        <v>811</v>
      </c>
      <c r="E239" s="161"/>
      <c r="F239" s="161" t="s">
        <v>815</v>
      </c>
      <c r="G239" s="161" t="s">
        <v>332</v>
      </c>
      <c r="H239" s="161" t="s">
        <v>329</v>
      </c>
      <c r="I239" s="161" t="s">
        <v>791</v>
      </c>
      <c r="J239" s="161" t="s">
        <v>792</v>
      </c>
      <c r="K239" s="161" t="s">
        <v>329</v>
      </c>
      <c r="L239" s="160" t="s">
        <v>818</v>
      </c>
      <c r="M239" s="214">
        <v>185</v>
      </c>
      <c r="N239" s="214">
        <f t="shared" si="8"/>
        <v>222</v>
      </c>
      <c r="O239" s="164" t="s">
        <v>42</v>
      </c>
      <c r="P239" s="160"/>
      <c r="Q239" s="176" t="s">
        <v>4</v>
      </c>
      <c r="R239" s="169">
        <v>2</v>
      </c>
    </row>
    <row r="240" spans="1:18" ht="28.5">
      <c r="A240" s="159" t="s">
        <v>947</v>
      </c>
      <c r="B240" s="160" t="s">
        <v>951</v>
      </c>
      <c r="C240" s="160" t="s">
        <v>957</v>
      </c>
      <c r="D240" s="161" t="s">
        <v>819</v>
      </c>
      <c r="E240" s="161" t="s">
        <v>1090</v>
      </c>
      <c r="F240" s="161" t="s">
        <v>41</v>
      </c>
      <c r="G240" s="161">
        <v>8</v>
      </c>
      <c r="H240" s="161">
        <v>52</v>
      </c>
      <c r="I240" s="161" t="s">
        <v>228</v>
      </c>
      <c r="J240" s="161" t="s">
        <v>227</v>
      </c>
      <c r="K240" s="161"/>
      <c r="L240" s="160" t="s">
        <v>954</v>
      </c>
      <c r="M240" s="214">
        <v>310</v>
      </c>
      <c r="N240" s="214">
        <f t="shared" ref="N240:N241" si="9">M240*1.2</f>
        <v>372</v>
      </c>
      <c r="O240" s="164" t="s">
        <v>42</v>
      </c>
      <c r="P240" s="160"/>
      <c r="Q240" s="165" t="s">
        <v>2</v>
      </c>
      <c r="R240" s="169">
        <v>1</v>
      </c>
    </row>
    <row r="241" spans="1:18" ht="28.5">
      <c r="A241" s="159" t="s">
        <v>948</v>
      </c>
      <c r="B241" s="160" t="s">
        <v>951</v>
      </c>
      <c r="C241" s="160" t="s">
        <v>1163</v>
      </c>
      <c r="D241" s="161" t="s">
        <v>819</v>
      </c>
      <c r="E241" s="161" t="s">
        <v>1091</v>
      </c>
      <c r="F241" s="161" t="s">
        <v>41</v>
      </c>
      <c r="G241" s="161">
        <v>8</v>
      </c>
      <c r="H241" s="161">
        <v>52</v>
      </c>
      <c r="I241" s="161" t="s">
        <v>228</v>
      </c>
      <c r="J241" s="161" t="s">
        <v>227</v>
      </c>
      <c r="K241" s="161"/>
      <c r="L241" s="160" t="s">
        <v>1161</v>
      </c>
      <c r="M241" s="214">
        <v>310</v>
      </c>
      <c r="N241" s="214">
        <f t="shared" si="9"/>
        <v>372</v>
      </c>
      <c r="O241" s="164" t="s">
        <v>42</v>
      </c>
      <c r="P241" s="160"/>
      <c r="Q241" s="165" t="s">
        <v>2</v>
      </c>
      <c r="R241" s="169">
        <v>1</v>
      </c>
    </row>
    <row r="242" spans="1:18" ht="28.5">
      <c r="A242" s="159" t="s">
        <v>1160</v>
      </c>
      <c r="B242" s="160" t="s">
        <v>951</v>
      </c>
      <c r="C242" s="160" t="s">
        <v>958</v>
      </c>
      <c r="D242" s="161" t="s">
        <v>819</v>
      </c>
      <c r="E242" s="161" t="s">
        <v>1091</v>
      </c>
      <c r="F242" s="161" t="s">
        <v>41</v>
      </c>
      <c r="G242" s="161">
        <v>8</v>
      </c>
      <c r="H242" s="161">
        <v>52</v>
      </c>
      <c r="I242" s="161" t="s">
        <v>228</v>
      </c>
      <c r="J242" s="161" t="s">
        <v>227</v>
      </c>
      <c r="K242" s="161"/>
      <c r="L242" s="160" t="s">
        <v>1162</v>
      </c>
      <c r="M242" s="214">
        <v>310</v>
      </c>
      <c r="N242" s="214">
        <f>M242*1.2</f>
        <v>372</v>
      </c>
      <c r="O242" s="164" t="s">
        <v>42</v>
      </c>
      <c r="P242" s="160"/>
      <c r="Q242" s="165" t="s">
        <v>2</v>
      </c>
      <c r="R242" s="169">
        <v>1</v>
      </c>
    </row>
    <row r="243" spans="1:18" ht="30.95" customHeight="1">
      <c r="A243" s="159" t="s">
        <v>225</v>
      </c>
      <c r="B243" s="160" t="s">
        <v>951</v>
      </c>
      <c r="C243" s="160" t="s">
        <v>959</v>
      </c>
      <c r="D243" s="161" t="s">
        <v>819</v>
      </c>
      <c r="E243" s="161" t="s">
        <v>1092</v>
      </c>
      <c r="F243" s="161" t="s">
        <v>41</v>
      </c>
      <c r="G243" s="161">
        <v>8</v>
      </c>
      <c r="H243" s="161">
        <v>40</v>
      </c>
      <c r="I243" s="161" t="s">
        <v>228</v>
      </c>
      <c r="J243" s="161" t="s">
        <v>373</v>
      </c>
      <c r="K243" s="161" t="s">
        <v>329</v>
      </c>
      <c r="L243" s="160" t="s">
        <v>955</v>
      </c>
      <c r="M243" s="214">
        <v>160</v>
      </c>
      <c r="N243" s="214">
        <f t="shared" si="8"/>
        <v>192</v>
      </c>
      <c r="O243" s="164" t="s">
        <v>42</v>
      </c>
      <c r="P243" s="160"/>
      <c r="Q243" s="165" t="s">
        <v>2</v>
      </c>
      <c r="R243" s="166">
        <v>1</v>
      </c>
    </row>
    <row r="244" spans="1:18" ht="27" customHeight="1">
      <c r="A244" s="159" t="s">
        <v>230</v>
      </c>
      <c r="B244" s="160" t="s">
        <v>951</v>
      </c>
      <c r="C244" s="160" t="s">
        <v>960</v>
      </c>
      <c r="D244" s="161" t="s">
        <v>819</v>
      </c>
      <c r="E244" s="161" t="s">
        <v>1093</v>
      </c>
      <c r="F244" s="161" t="s">
        <v>24</v>
      </c>
      <c r="G244" s="161">
        <v>8</v>
      </c>
      <c r="H244" s="161">
        <v>40</v>
      </c>
      <c r="I244" s="161" t="s">
        <v>228</v>
      </c>
      <c r="J244" s="161" t="s">
        <v>373</v>
      </c>
      <c r="K244" s="161" t="s">
        <v>329</v>
      </c>
      <c r="L244" s="160" t="s">
        <v>952</v>
      </c>
      <c r="M244" s="214">
        <v>160</v>
      </c>
      <c r="N244" s="214">
        <f t="shared" si="8"/>
        <v>192</v>
      </c>
      <c r="O244" s="164" t="s">
        <v>42</v>
      </c>
      <c r="P244" s="160"/>
      <c r="Q244" s="165" t="s">
        <v>2</v>
      </c>
      <c r="R244" s="166">
        <v>1</v>
      </c>
    </row>
    <row r="245" spans="1:18" ht="34.5" customHeight="1">
      <c r="A245" s="159" t="s">
        <v>231</v>
      </c>
      <c r="B245" s="160" t="s">
        <v>951</v>
      </c>
      <c r="C245" s="160" t="s">
        <v>961</v>
      </c>
      <c r="D245" s="161" t="s">
        <v>819</v>
      </c>
      <c r="E245" s="161" t="s">
        <v>1094</v>
      </c>
      <c r="F245" s="161" t="s">
        <v>41</v>
      </c>
      <c r="G245" s="161">
        <v>8</v>
      </c>
      <c r="H245" s="161">
        <v>40</v>
      </c>
      <c r="I245" s="161" t="s">
        <v>228</v>
      </c>
      <c r="J245" s="161" t="s">
        <v>373</v>
      </c>
      <c r="K245" s="162"/>
      <c r="L245" s="160" t="s">
        <v>953</v>
      </c>
      <c r="M245" s="214">
        <v>160</v>
      </c>
      <c r="N245" s="214">
        <f t="shared" si="8"/>
        <v>192</v>
      </c>
      <c r="O245" s="164" t="s">
        <v>42</v>
      </c>
      <c r="P245" s="160"/>
      <c r="Q245" s="176" t="s">
        <v>4</v>
      </c>
      <c r="R245" s="169">
        <v>2</v>
      </c>
    </row>
    <row r="246" spans="1:18" ht="33.75" customHeight="1">
      <c r="A246" s="177" t="s">
        <v>233</v>
      </c>
      <c r="B246" s="178" t="s">
        <v>951</v>
      </c>
      <c r="C246" s="178" t="s">
        <v>962</v>
      </c>
      <c r="D246" s="179" t="s">
        <v>819</v>
      </c>
      <c r="E246" s="179" t="s">
        <v>1095</v>
      </c>
      <c r="F246" s="179" t="s">
        <v>41</v>
      </c>
      <c r="G246" s="179">
        <v>8</v>
      </c>
      <c r="H246" s="179">
        <v>40</v>
      </c>
      <c r="I246" s="179" t="s">
        <v>228</v>
      </c>
      <c r="J246" s="179" t="s">
        <v>373</v>
      </c>
      <c r="K246" s="180"/>
      <c r="L246" s="178" t="s">
        <v>956</v>
      </c>
      <c r="M246" s="214">
        <v>160</v>
      </c>
      <c r="N246" s="214">
        <f t="shared" si="8"/>
        <v>192</v>
      </c>
      <c r="O246" s="191" t="s">
        <v>42</v>
      </c>
      <c r="P246" s="178"/>
      <c r="Q246" s="192" t="s">
        <v>4</v>
      </c>
      <c r="R246" s="169">
        <v>2</v>
      </c>
    </row>
    <row r="247" spans="1:18" ht="28.5">
      <c r="A247" s="161" t="s">
        <v>831</v>
      </c>
      <c r="B247" s="160" t="s">
        <v>869</v>
      </c>
      <c r="C247" s="160" t="s">
        <v>869</v>
      </c>
      <c r="D247" s="179" t="s">
        <v>892</v>
      </c>
      <c r="E247" s="189"/>
      <c r="F247" s="189"/>
      <c r="G247" s="161" t="s">
        <v>896</v>
      </c>
      <c r="H247" s="189"/>
      <c r="I247" s="189"/>
      <c r="J247" s="189"/>
      <c r="K247" s="194"/>
      <c r="L247" s="193"/>
      <c r="M247" s="214">
        <v>30</v>
      </c>
      <c r="N247" s="214">
        <f t="shared" si="8"/>
        <v>36</v>
      </c>
      <c r="O247" s="163" t="s">
        <v>42</v>
      </c>
      <c r="P247" s="195"/>
      <c r="Q247" s="165" t="s">
        <v>2</v>
      </c>
      <c r="R247" s="196">
        <v>1</v>
      </c>
    </row>
    <row r="248" spans="1:18" ht="28.5">
      <c r="A248" s="161" t="s">
        <v>832</v>
      </c>
      <c r="B248" s="160" t="s">
        <v>870</v>
      </c>
      <c r="C248" s="160" t="s">
        <v>870</v>
      </c>
      <c r="D248" s="179" t="s">
        <v>892</v>
      </c>
      <c r="E248" s="189"/>
      <c r="F248" s="189"/>
      <c r="G248" s="179" t="s">
        <v>897</v>
      </c>
      <c r="H248" s="189"/>
      <c r="I248" s="189"/>
      <c r="J248" s="189"/>
      <c r="K248" s="194"/>
      <c r="L248" s="193"/>
      <c r="M248" s="214">
        <v>35</v>
      </c>
      <c r="N248" s="214">
        <f t="shared" si="8"/>
        <v>42</v>
      </c>
      <c r="O248" s="163" t="s">
        <v>42</v>
      </c>
      <c r="P248" s="195"/>
      <c r="Q248" s="165" t="s">
        <v>2</v>
      </c>
      <c r="R248" s="196">
        <v>1</v>
      </c>
    </row>
    <row r="249" spans="1:18" ht="28.5">
      <c r="A249" s="161" t="s">
        <v>833</v>
      </c>
      <c r="B249" s="160" t="s">
        <v>871</v>
      </c>
      <c r="C249" s="160" t="s">
        <v>871</v>
      </c>
      <c r="D249" s="179" t="s">
        <v>892</v>
      </c>
      <c r="E249" s="189"/>
      <c r="F249" s="189"/>
      <c r="G249" s="161" t="s">
        <v>899</v>
      </c>
      <c r="H249" s="189"/>
      <c r="I249" s="189"/>
      <c r="J249" s="189"/>
      <c r="K249" s="194"/>
      <c r="L249" s="193"/>
      <c r="M249" s="214">
        <v>62</v>
      </c>
      <c r="N249" s="214">
        <f t="shared" si="8"/>
        <v>74.399999999999991</v>
      </c>
      <c r="O249" s="163" t="s">
        <v>42</v>
      </c>
      <c r="P249" s="195"/>
      <c r="Q249" s="165" t="s">
        <v>2</v>
      </c>
      <c r="R249" s="196">
        <v>1</v>
      </c>
    </row>
    <row r="250" spans="1:18" ht="28.5">
      <c r="A250" s="161" t="s">
        <v>834</v>
      </c>
      <c r="B250" s="160" t="s">
        <v>872</v>
      </c>
      <c r="C250" s="160" t="s">
        <v>872</v>
      </c>
      <c r="D250" s="179" t="s">
        <v>892</v>
      </c>
      <c r="E250" s="189"/>
      <c r="F250" s="189"/>
      <c r="G250" s="179">
        <v>50</v>
      </c>
      <c r="H250" s="189"/>
      <c r="I250" s="189"/>
      <c r="J250" s="189"/>
      <c r="K250" s="194"/>
      <c r="L250" s="193"/>
      <c r="M250" s="214">
        <v>75</v>
      </c>
      <c r="N250" s="214">
        <f t="shared" si="8"/>
        <v>90</v>
      </c>
      <c r="O250" s="163" t="s">
        <v>42</v>
      </c>
      <c r="P250" s="195"/>
      <c r="Q250" s="165" t="s">
        <v>2</v>
      </c>
      <c r="R250" s="196">
        <v>1</v>
      </c>
    </row>
    <row r="251" spans="1:18" ht="28.5">
      <c r="A251" s="161" t="s">
        <v>835</v>
      </c>
      <c r="B251" s="160" t="s">
        <v>873</v>
      </c>
      <c r="C251" s="160" t="s">
        <v>873</v>
      </c>
      <c r="D251" s="179" t="s">
        <v>892</v>
      </c>
      <c r="E251" s="189"/>
      <c r="F251" s="189"/>
      <c r="G251" s="161">
        <v>65</v>
      </c>
      <c r="H251" s="189"/>
      <c r="I251" s="189"/>
      <c r="J251" s="189"/>
      <c r="K251" s="194"/>
      <c r="L251" s="193"/>
      <c r="M251" s="214">
        <v>97</v>
      </c>
      <c r="N251" s="214">
        <f t="shared" si="8"/>
        <v>116.39999999999999</v>
      </c>
      <c r="O251" s="163" t="s">
        <v>42</v>
      </c>
      <c r="P251" s="195"/>
      <c r="Q251" s="165" t="s">
        <v>2</v>
      </c>
      <c r="R251" s="196">
        <v>1</v>
      </c>
    </row>
    <row r="252" spans="1:18" ht="28.5">
      <c r="A252" s="161" t="s">
        <v>836</v>
      </c>
      <c r="B252" s="160" t="s">
        <v>874</v>
      </c>
      <c r="C252" s="160" t="s">
        <v>874</v>
      </c>
      <c r="D252" s="179" t="s">
        <v>892</v>
      </c>
      <c r="E252" s="189"/>
      <c r="F252" s="189"/>
      <c r="G252" s="179">
        <v>80</v>
      </c>
      <c r="H252" s="189"/>
      <c r="I252" s="189"/>
      <c r="J252" s="189"/>
      <c r="K252" s="194"/>
      <c r="L252" s="193"/>
      <c r="M252" s="214">
        <v>139</v>
      </c>
      <c r="N252" s="214">
        <f t="shared" si="8"/>
        <v>166.79999999999998</v>
      </c>
      <c r="O252" s="163" t="s">
        <v>42</v>
      </c>
      <c r="P252" s="195"/>
      <c r="Q252" s="165" t="s">
        <v>2</v>
      </c>
      <c r="R252" s="196">
        <v>1</v>
      </c>
    </row>
    <row r="253" spans="1:18" ht="28.5">
      <c r="A253" s="161" t="s">
        <v>837</v>
      </c>
      <c r="B253" s="160" t="s">
        <v>875</v>
      </c>
      <c r="C253" s="160" t="s">
        <v>875</v>
      </c>
      <c r="D253" s="179" t="s">
        <v>892</v>
      </c>
      <c r="E253" s="189"/>
      <c r="F253" s="189"/>
      <c r="G253" s="161">
        <v>100</v>
      </c>
      <c r="H253" s="189"/>
      <c r="I253" s="189"/>
      <c r="J253" s="189"/>
      <c r="K253" s="194"/>
      <c r="L253" s="193"/>
      <c r="M253" s="214">
        <v>179</v>
      </c>
      <c r="N253" s="214">
        <f t="shared" si="8"/>
        <v>214.79999999999998</v>
      </c>
      <c r="O253" s="163" t="s">
        <v>42</v>
      </c>
      <c r="P253" s="195"/>
      <c r="Q253" s="165" t="s">
        <v>2</v>
      </c>
      <c r="R253" s="196">
        <v>1</v>
      </c>
    </row>
    <row r="254" spans="1:18" ht="28.5">
      <c r="A254" s="161" t="s">
        <v>1100</v>
      </c>
      <c r="B254" s="160" t="s">
        <v>1106</v>
      </c>
      <c r="C254" s="160" t="s">
        <v>1106</v>
      </c>
      <c r="D254" s="179" t="s">
        <v>892</v>
      </c>
      <c r="E254" s="189"/>
      <c r="F254" s="189"/>
      <c r="G254" s="179" t="s">
        <v>1104</v>
      </c>
      <c r="H254" s="189"/>
      <c r="I254" s="189"/>
      <c r="J254" s="189"/>
      <c r="K254" s="194"/>
      <c r="L254" s="193"/>
      <c r="M254" s="214">
        <v>45</v>
      </c>
      <c r="N254" s="214">
        <f>M254*1.2</f>
        <v>54</v>
      </c>
      <c r="O254" s="163" t="s">
        <v>42</v>
      </c>
      <c r="P254" s="195"/>
      <c r="Q254" s="165" t="s">
        <v>2</v>
      </c>
      <c r="R254" s="196">
        <v>1</v>
      </c>
    </row>
    <row r="255" spans="1:18" ht="28.5">
      <c r="A255" s="161" t="s">
        <v>1101</v>
      </c>
      <c r="B255" s="160" t="s">
        <v>1107</v>
      </c>
      <c r="C255" s="160" t="s">
        <v>1107</v>
      </c>
      <c r="D255" s="179" t="s">
        <v>892</v>
      </c>
      <c r="E255" s="189"/>
      <c r="F255" s="189"/>
      <c r="G255" s="179" t="s">
        <v>1105</v>
      </c>
      <c r="H255" s="189"/>
      <c r="I255" s="189"/>
      <c r="J255" s="189"/>
      <c r="K255" s="194"/>
      <c r="L255" s="193"/>
      <c r="M255" s="214">
        <v>60</v>
      </c>
      <c r="N255" s="214">
        <f>M255*1.2</f>
        <v>72</v>
      </c>
      <c r="O255" s="163" t="s">
        <v>42</v>
      </c>
      <c r="P255" s="195"/>
      <c r="Q255" s="165" t="s">
        <v>2</v>
      </c>
      <c r="R255" s="196">
        <v>1</v>
      </c>
    </row>
    <row r="256" spans="1:18" ht="28.5">
      <c r="A256" s="161" t="s">
        <v>1102</v>
      </c>
      <c r="B256" s="160" t="s">
        <v>1108</v>
      </c>
      <c r="C256" s="160" t="s">
        <v>1108</v>
      </c>
      <c r="D256" s="179" t="s">
        <v>892</v>
      </c>
      <c r="E256" s="189"/>
      <c r="F256" s="189"/>
      <c r="G256" s="179">
        <v>125</v>
      </c>
      <c r="H256" s="189"/>
      <c r="I256" s="189"/>
      <c r="J256" s="189"/>
      <c r="K256" s="194"/>
      <c r="L256" s="193"/>
      <c r="M256" s="214">
        <v>75</v>
      </c>
      <c r="N256" s="214">
        <f>M256*1.2</f>
        <v>90</v>
      </c>
      <c r="O256" s="163" t="s">
        <v>42</v>
      </c>
      <c r="P256" s="195"/>
      <c r="Q256" s="165" t="s">
        <v>2</v>
      </c>
      <c r="R256" s="196">
        <v>1</v>
      </c>
    </row>
    <row r="257" spans="1:18" ht="28.5">
      <c r="A257" s="161" t="s">
        <v>838</v>
      </c>
      <c r="B257" s="160" t="s">
        <v>876</v>
      </c>
      <c r="C257" s="160" t="s">
        <v>876</v>
      </c>
      <c r="D257" s="179" t="s">
        <v>892</v>
      </c>
      <c r="E257" s="189"/>
      <c r="F257" s="189"/>
      <c r="G257" s="179" t="s">
        <v>893</v>
      </c>
      <c r="H257" s="189"/>
      <c r="I257" s="189"/>
      <c r="J257" s="189"/>
      <c r="K257" s="194"/>
      <c r="L257" s="193"/>
      <c r="M257" s="214">
        <v>37</v>
      </c>
      <c r="N257" s="214">
        <f t="shared" si="8"/>
        <v>44.4</v>
      </c>
      <c r="O257" s="163" t="s">
        <v>42</v>
      </c>
      <c r="P257" s="195"/>
      <c r="Q257" s="165" t="s">
        <v>2</v>
      </c>
      <c r="R257" s="196">
        <v>1</v>
      </c>
    </row>
    <row r="258" spans="1:18" ht="42.75">
      <c r="A258" s="161" t="s">
        <v>840</v>
      </c>
      <c r="B258" s="160" t="s">
        <v>877</v>
      </c>
      <c r="C258" s="160" t="s">
        <v>877</v>
      </c>
      <c r="D258" s="179" t="s">
        <v>892</v>
      </c>
      <c r="E258" s="189"/>
      <c r="F258" s="189"/>
      <c r="G258" s="161" t="s">
        <v>900</v>
      </c>
      <c r="H258" s="189"/>
      <c r="I258" s="189"/>
      <c r="J258" s="189"/>
      <c r="K258" s="194"/>
      <c r="L258" s="193"/>
      <c r="M258" s="214">
        <v>12</v>
      </c>
      <c r="N258" s="214">
        <f t="shared" si="8"/>
        <v>14.399999999999999</v>
      </c>
      <c r="O258" s="163" t="s">
        <v>42</v>
      </c>
      <c r="P258" s="195"/>
      <c r="Q258" s="165" t="s">
        <v>2</v>
      </c>
      <c r="R258" s="196">
        <v>1</v>
      </c>
    </row>
    <row r="259" spans="1:18" ht="42.75">
      <c r="A259" s="161" t="s">
        <v>842</v>
      </c>
      <c r="B259" s="160" t="s">
        <v>878</v>
      </c>
      <c r="C259" s="160" t="s">
        <v>878</v>
      </c>
      <c r="D259" s="179" t="s">
        <v>892</v>
      </c>
      <c r="E259" s="189"/>
      <c r="F259" s="189"/>
      <c r="G259" s="179" t="s">
        <v>899</v>
      </c>
      <c r="H259" s="189"/>
      <c r="I259" s="189"/>
      <c r="J259" s="189"/>
      <c r="K259" s="194"/>
      <c r="L259" s="193"/>
      <c r="M259" s="214">
        <v>15</v>
      </c>
      <c r="N259" s="214">
        <f t="shared" si="8"/>
        <v>18</v>
      </c>
      <c r="O259" s="163" t="s">
        <v>42</v>
      </c>
      <c r="P259" s="195"/>
      <c r="Q259" s="165" t="s">
        <v>2</v>
      </c>
      <c r="R259" s="196">
        <v>1</v>
      </c>
    </row>
    <row r="260" spans="1:18" ht="28.5">
      <c r="A260" s="161" t="s">
        <v>843</v>
      </c>
      <c r="B260" s="160" t="s">
        <v>879</v>
      </c>
      <c r="C260" s="160" t="s">
        <v>879</v>
      </c>
      <c r="D260" s="179" t="s">
        <v>892</v>
      </c>
      <c r="E260" s="189"/>
      <c r="F260" s="189"/>
      <c r="G260" s="161">
        <v>50</v>
      </c>
      <c r="H260" s="189"/>
      <c r="I260" s="189"/>
      <c r="J260" s="189"/>
      <c r="K260" s="194"/>
      <c r="L260" s="193"/>
      <c r="M260" s="214">
        <v>24</v>
      </c>
      <c r="N260" s="214">
        <f t="shared" si="8"/>
        <v>28.799999999999997</v>
      </c>
      <c r="O260" s="163" t="s">
        <v>42</v>
      </c>
      <c r="P260" s="195"/>
      <c r="Q260" s="165" t="s">
        <v>2</v>
      </c>
      <c r="R260" s="196">
        <v>1</v>
      </c>
    </row>
    <row r="261" spans="1:18" ht="28.5">
      <c r="A261" s="161" t="s">
        <v>844</v>
      </c>
      <c r="B261" s="160" t="s">
        <v>880</v>
      </c>
      <c r="C261" s="160" t="s">
        <v>880</v>
      </c>
      <c r="D261" s="179" t="s">
        <v>892</v>
      </c>
      <c r="E261" s="189"/>
      <c r="F261" s="189"/>
      <c r="G261" s="179">
        <v>65</v>
      </c>
      <c r="H261" s="189"/>
      <c r="I261" s="189"/>
      <c r="J261" s="189"/>
      <c r="K261" s="194"/>
      <c r="L261" s="193"/>
      <c r="M261" s="214">
        <v>30</v>
      </c>
      <c r="N261" s="214">
        <f t="shared" si="8"/>
        <v>36</v>
      </c>
      <c r="O261" s="163" t="s">
        <v>42</v>
      </c>
      <c r="P261" s="195"/>
      <c r="Q261" s="165" t="s">
        <v>2</v>
      </c>
      <c r="R261" s="196">
        <v>1</v>
      </c>
    </row>
    <row r="262" spans="1:18" ht="28.5">
      <c r="A262" s="161" t="s">
        <v>845</v>
      </c>
      <c r="B262" s="160" t="s">
        <v>881</v>
      </c>
      <c r="C262" s="160" t="s">
        <v>881</v>
      </c>
      <c r="D262" s="179" t="s">
        <v>892</v>
      </c>
      <c r="E262" s="189"/>
      <c r="F262" s="189"/>
      <c r="G262" s="161">
        <v>80</v>
      </c>
      <c r="H262" s="189"/>
      <c r="I262" s="189"/>
      <c r="J262" s="189"/>
      <c r="K262" s="194"/>
      <c r="L262" s="193"/>
      <c r="M262" s="214">
        <v>45</v>
      </c>
      <c r="N262" s="214">
        <f t="shared" si="8"/>
        <v>54</v>
      </c>
      <c r="O262" s="163" t="s">
        <v>42</v>
      </c>
      <c r="P262" s="195"/>
      <c r="Q262" s="165" t="s">
        <v>2</v>
      </c>
      <c r="R262" s="196">
        <v>1</v>
      </c>
    </row>
    <row r="263" spans="1:18" ht="28.5">
      <c r="A263" s="161" t="s">
        <v>846</v>
      </c>
      <c r="B263" s="160" t="s">
        <v>882</v>
      </c>
      <c r="C263" s="160" t="s">
        <v>882</v>
      </c>
      <c r="D263" s="179" t="s">
        <v>892</v>
      </c>
      <c r="E263" s="189"/>
      <c r="F263" s="189"/>
      <c r="G263" s="179">
        <v>100</v>
      </c>
      <c r="H263" s="189"/>
      <c r="I263" s="189"/>
      <c r="J263" s="189"/>
      <c r="K263" s="194"/>
      <c r="L263" s="193"/>
      <c r="M263" s="214">
        <v>60</v>
      </c>
      <c r="N263" s="214">
        <f t="shared" si="8"/>
        <v>72</v>
      </c>
      <c r="O263" s="163" t="s">
        <v>42</v>
      </c>
      <c r="P263" s="195"/>
      <c r="Q263" s="165" t="s">
        <v>2</v>
      </c>
      <c r="R263" s="196">
        <v>1</v>
      </c>
    </row>
    <row r="264" spans="1:18" ht="28.5">
      <c r="A264" s="161" t="s">
        <v>847</v>
      </c>
      <c r="B264" s="160" t="s">
        <v>883</v>
      </c>
      <c r="C264" s="160" t="s">
        <v>883</v>
      </c>
      <c r="D264" s="179" t="s">
        <v>892</v>
      </c>
      <c r="E264" s="189"/>
      <c r="F264" s="189"/>
      <c r="G264" s="161">
        <v>125</v>
      </c>
      <c r="H264" s="189"/>
      <c r="I264" s="189"/>
      <c r="J264" s="189"/>
      <c r="K264" s="194"/>
      <c r="L264" s="193"/>
      <c r="M264" s="214">
        <v>105</v>
      </c>
      <c r="N264" s="214">
        <f t="shared" si="8"/>
        <v>126</v>
      </c>
      <c r="O264" s="163" t="s">
        <v>42</v>
      </c>
      <c r="P264" s="195"/>
      <c r="Q264" s="165" t="s">
        <v>2</v>
      </c>
      <c r="R264" s="196">
        <v>1</v>
      </c>
    </row>
    <row r="265" spans="1:18" ht="28.5">
      <c r="A265" s="161" t="s">
        <v>848</v>
      </c>
      <c r="B265" s="160" t="s">
        <v>884</v>
      </c>
      <c r="C265" s="160" t="s">
        <v>884</v>
      </c>
      <c r="D265" s="179" t="s">
        <v>892</v>
      </c>
      <c r="E265" s="189"/>
      <c r="F265" s="189"/>
      <c r="G265" s="179">
        <v>150</v>
      </c>
      <c r="H265" s="189"/>
      <c r="I265" s="189"/>
      <c r="J265" s="189"/>
      <c r="K265" s="194"/>
      <c r="L265" s="193"/>
      <c r="M265" s="214">
        <v>159</v>
      </c>
      <c r="N265" s="214">
        <f t="shared" si="8"/>
        <v>190.79999999999998</v>
      </c>
      <c r="O265" s="163" t="s">
        <v>42</v>
      </c>
      <c r="P265" s="195"/>
      <c r="Q265" s="165" t="s">
        <v>2</v>
      </c>
      <c r="R265" s="196">
        <v>1</v>
      </c>
    </row>
    <row r="266" spans="1:18" ht="28.5">
      <c r="A266" s="161" t="s">
        <v>849</v>
      </c>
      <c r="B266" s="160" t="s">
        <v>885</v>
      </c>
      <c r="C266" s="160" t="s">
        <v>885</v>
      </c>
      <c r="D266" s="179" t="s">
        <v>892</v>
      </c>
      <c r="E266" s="189"/>
      <c r="F266" s="189"/>
      <c r="G266" s="161">
        <v>200</v>
      </c>
      <c r="H266" s="189"/>
      <c r="I266" s="189"/>
      <c r="J266" s="189"/>
      <c r="K266" s="194"/>
      <c r="L266" s="193"/>
      <c r="M266" s="214">
        <v>235</v>
      </c>
      <c r="N266" s="214">
        <f t="shared" si="8"/>
        <v>282</v>
      </c>
      <c r="O266" s="163" t="s">
        <v>42</v>
      </c>
      <c r="P266" s="195"/>
      <c r="Q266" s="176" t="s">
        <v>4</v>
      </c>
      <c r="R266" s="197">
        <v>2</v>
      </c>
    </row>
    <row r="267" spans="1:18" ht="28.5">
      <c r="A267" s="161" t="s">
        <v>850</v>
      </c>
      <c r="B267" s="160" t="s">
        <v>886</v>
      </c>
      <c r="C267" s="160" t="s">
        <v>886</v>
      </c>
      <c r="D267" s="179" t="s">
        <v>892</v>
      </c>
      <c r="E267" s="189"/>
      <c r="F267" s="189"/>
      <c r="G267" s="179">
        <v>250</v>
      </c>
      <c r="H267" s="189"/>
      <c r="I267" s="189"/>
      <c r="J267" s="189"/>
      <c r="K267" s="194"/>
      <c r="L267" s="193"/>
      <c r="M267" s="214">
        <v>350</v>
      </c>
      <c r="N267" s="214">
        <f t="shared" si="8"/>
        <v>420</v>
      </c>
      <c r="O267" s="163" t="s">
        <v>42</v>
      </c>
      <c r="P267" s="195"/>
      <c r="Q267" s="176" t="s">
        <v>4</v>
      </c>
      <c r="R267" s="197">
        <v>2</v>
      </c>
    </row>
    <row r="268" spans="1:18" ht="28.5">
      <c r="A268" s="161" t="s">
        <v>851</v>
      </c>
      <c r="B268" s="160" t="s">
        <v>887</v>
      </c>
      <c r="C268" s="160" t="s">
        <v>887</v>
      </c>
      <c r="D268" s="179" t="s">
        <v>892</v>
      </c>
      <c r="E268" s="189"/>
      <c r="F268" s="189"/>
      <c r="G268" s="161">
        <v>300</v>
      </c>
      <c r="H268" s="189"/>
      <c r="I268" s="189"/>
      <c r="J268" s="189"/>
      <c r="K268" s="194"/>
      <c r="L268" s="193"/>
      <c r="M268" s="214">
        <v>470</v>
      </c>
      <c r="N268" s="214">
        <f t="shared" si="8"/>
        <v>564</v>
      </c>
      <c r="O268" s="163" t="s">
        <v>42</v>
      </c>
      <c r="P268" s="195"/>
      <c r="Q268" s="176" t="s">
        <v>4</v>
      </c>
      <c r="R268" s="197">
        <v>2</v>
      </c>
    </row>
    <row r="269" spans="1:18" ht="42.75">
      <c r="A269" s="161" t="s">
        <v>854</v>
      </c>
      <c r="B269" s="160" t="s">
        <v>894</v>
      </c>
      <c r="C269" s="160" t="s">
        <v>894</v>
      </c>
      <c r="D269" s="179" t="s">
        <v>892</v>
      </c>
      <c r="E269" s="189"/>
      <c r="F269" s="189"/>
      <c r="G269" s="179" t="s">
        <v>900</v>
      </c>
      <c r="H269" s="189"/>
      <c r="I269" s="189"/>
      <c r="J269" s="189"/>
      <c r="K269" s="194"/>
      <c r="L269" s="193"/>
      <c r="M269" s="214">
        <v>150</v>
      </c>
      <c r="N269" s="214">
        <f t="shared" si="8"/>
        <v>180</v>
      </c>
      <c r="O269" s="163" t="s">
        <v>42</v>
      </c>
      <c r="P269" s="195"/>
      <c r="Q269" s="165" t="s">
        <v>2</v>
      </c>
      <c r="R269" s="196">
        <v>1</v>
      </c>
    </row>
    <row r="270" spans="1:18" ht="42.75">
      <c r="A270" s="161" t="s">
        <v>859</v>
      </c>
      <c r="B270" s="160" t="s">
        <v>895</v>
      </c>
      <c r="C270" s="160" t="s">
        <v>895</v>
      </c>
      <c r="D270" s="179" t="s">
        <v>892</v>
      </c>
      <c r="E270" s="189"/>
      <c r="F270" s="189"/>
      <c r="G270" s="161" t="s">
        <v>901</v>
      </c>
      <c r="H270" s="189"/>
      <c r="I270" s="189"/>
      <c r="J270" s="189"/>
      <c r="K270" s="194"/>
      <c r="L270" s="193"/>
      <c r="M270" s="214">
        <v>255</v>
      </c>
      <c r="N270" s="214">
        <f t="shared" si="8"/>
        <v>306</v>
      </c>
      <c r="O270" s="163" t="s">
        <v>42</v>
      </c>
      <c r="P270" s="195"/>
      <c r="Q270" s="165" t="s">
        <v>2</v>
      </c>
      <c r="R270" s="196">
        <v>1</v>
      </c>
    </row>
    <row r="271" spans="1:18" ht="42.75">
      <c r="A271" s="161" t="s">
        <v>860</v>
      </c>
      <c r="B271" s="160" t="s">
        <v>888</v>
      </c>
      <c r="C271" s="160" t="s">
        <v>888</v>
      </c>
      <c r="D271" s="179" t="s">
        <v>892</v>
      </c>
      <c r="E271" s="189"/>
      <c r="F271" s="189"/>
      <c r="G271" s="179">
        <v>65</v>
      </c>
      <c r="H271" s="189"/>
      <c r="I271" s="189"/>
      <c r="J271" s="189"/>
      <c r="K271" s="194"/>
      <c r="L271" s="193"/>
      <c r="M271" s="214">
        <v>499</v>
      </c>
      <c r="N271" s="214">
        <f t="shared" si="8"/>
        <v>598.79999999999995</v>
      </c>
      <c r="O271" s="163" t="s">
        <v>42</v>
      </c>
      <c r="P271" s="195"/>
      <c r="Q271" s="165" t="s">
        <v>2</v>
      </c>
      <c r="R271" s="196">
        <v>1</v>
      </c>
    </row>
    <row r="272" spans="1:18" ht="42.75">
      <c r="A272" s="161" t="s">
        <v>861</v>
      </c>
      <c r="B272" s="160" t="s">
        <v>889</v>
      </c>
      <c r="C272" s="160" t="s">
        <v>889</v>
      </c>
      <c r="D272" s="179" t="s">
        <v>892</v>
      </c>
      <c r="E272" s="189"/>
      <c r="F272" s="189"/>
      <c r="G272" s="161">
        <v>80</v>
      </c>
      <c r="H272" s="189"/>
      <c r="I272" s="189"/>
      <c r="J272" s="189"/>
      <c r="K272" s="194"/>
      <c r="L272" s="193"/>
      <c r="M272" s="214">
        <v>580</v>
      </c>
      <c r="N272" s="214">
        <f t="shared" si="8"/>
        <v>696</v>
      </c>
      <c r="O272" s="163" t="s">
        <v>42</v>
      </c>
      <c r="P272" s="195"/>
      <c r="Q272" s="165" t="s">
        <v>2</v>
      </c>
      <c r="R272" s="196">
        <v>1</v>
      </c>
    </row>
    <row r="273" spans="1:18" ht="42.75">
      <c r="A273" s="161" t="s">
        <v>862</v>
      </c>
      <c r="B273" s="160" t="s">
        <v>890</v>
      </c>
      <c r="C273" s="160" t="s">
        <v>890</v>
      </c>
      <c r="D273" s="179" t="s">
        <v>892</v>
      </c>
      <c r="E273" s="189"/>
      <c r="F273" s="189"/>
      <c r="G273" s="179" t="s">
        <v>902</v>
      </c>
      <c r="H273" s="189"/>
      <c r="I273" s="189"/>
      <c r="J273" s="189"/>
      <c r="K273" s="194"/>
      <c r="L273" s="193"/>
      <c r="M273" s="214">
        <v>480</v>
      </c>
      <c r="N273" s="214">
        <f t="shared" si="8"/>
        <v>576</v>
      </c>
      <c r="O273" s="163" t="s">
        <v>42</v>
      </c>
      <c r="P273" s="195"/>
      <c r="Q273" s="165" t="s">
        <v>2</v>
      </c>
      <c r="R273" s="196">
        <v>1</v>
      </c>
    </row>
    <row r="274" spans="1:18" ht="28.5">
      <c r="A274" s="161" t="s">
        <v>863</v>
      </c>
      <c r="B274" s="160" t="s">
        <v>891</v>
      </c>
      <c r="C274" s="160" t="s">
        <v>891</v>
      </c>
      <c r="D274" s="161" t="s">
        <v>892</v>
      </c>
      <c r="E274" s="189"/>
      <c r="F274" s="189"/>
      <c r="G274" s="161">
        <v>200</v>
      </c>
      <c r="H274" s="189"/>
      <c r="I274" s="189"/>
      <c r="J274" s="189"/>
      <c r="K274" s="194"/>
      <c r="L274" s="193"/>
      <c r="M274" s="214">
        <v>350</v>
      </c>
      <c r="N274" s="214">
        <f t="shared" si="8"/>
        <v>420</v>
      </c>
      <c r="O274" s="163" t="s">
        <v>42</v>
      </c>
      <c r="P274" s="195"/>
      <c r="Q274" s="176" t="s">
        <v>4</v>
      </c>
      <c r="R274" s="197">
        <v>2</v>
      </c>
    </row>
    <row r="275" spans="1:18" ht="42.75">
      <c r="A275" s="161" t="s">
        <v>1100</v>
      </c>
      <c r="B275" s="160" t="s">
        <v>1128</v>
      </c>
      <c r="C275" s="160" t="s">
        <v>1128</v>
      </c>
      <c r="D275" s="179" t="s">
        <v>892</v>
      </c>
      <c r="E275" s="189"/>
      <c r="F275" s="189"/>
      <c r="G275" s="161" t="s">
        <v>1104</v>
      </c>
      <c r="H275" s="189"/>
      <c r="I275" s="189"/>
      <c r="J275" s="189"/>
      <c r="K275" s="194"/>
      <c r="L275" s="193"/>
      <c r="M275" s="214">
        <v>45</v>
      </c>
      <c r="N275" s="214">
        <f>M275*1.2</f>
        <v>54</v>
      </c>
      <c r="O275" s="163" t="s">
        <v>42</v>
      </c>
      <c r="P275" s="195"/>
      <c r="Q275" s="176" t="s">
        <v>4</v>
      </c>
      <c r="R275" s="197">
        <v>2</v>
      </c>
    </row>
    <row r="276" spans="1:18" ht="42.75">
      <c r="A276" s="161" t="s">
        <v>1101</v>
      </c>
      <c r="B276" s="160" t="s">
        <v>1129</v>
      </c>
      <c r="C276" s="160" t="s">
        <v>1128</v>
      </c>
      <c r="D276" s="179" t="s">
        <v>892</v>
      </c>
      <c r="E276" s="189"/>
      <c r="F276" s="189"/>
      <c r="G276" s="161" t="s">
        <v>1105</v>
      </c>
      <c r="H276" s="189"/>
      <c r="I276" s="189"/>
      <c r="J276" s="189"/>
      <c r="K276" s="194"/>
      <c r="L276" s="193"/>
      <c r="M276" s="214">
        <v>60</v>
      </c>
      <c r="N276" s="214">
        <f>M276*1.2</f>
        <v>72</v>
      </c>
      <c r="O276" s="163" t="s">
        <v>42</v>
      </c>
      <c r="P276" s="195"/>
      <c r="Q276" s="176" t="s">
        <v>4</v>
      </c>
      <c r="R276" s="197">
        <v>2</v>
      </c>
    </row>
    <row r="277" spans="1:18" ht="28.5">
      <c r="A277" s="161" t="s">
        <v>1130</v>
      </c>
      <c r="B277" s="160" t="s">
        <v>1149</v>
      </c>
      <c r="C277" s="160"/>
      <c r="D277" s="179" t="s">
        <v>892</v>
      </c>
      <c r="E277" s="189"/>
      <c r="F277" s="189"/>
      <c r="G277" s="161" t="s">
        <v>900</v>
      </c>
      <c r="H277" s="189"/>
      <c r="I277" s="189"/>
      <c r="J277" s="189"/>
      <c r="K277" s="194"/>
      <c r="L277" s="193"/>
      <c r="M277" s="214">
        <v>65</v>
      </c>
      <c r="N277" s="214">
        <f t="shared" ref="N277:N280" si="10">M277*1.2</f>
        <v>78</v>
      </c>
      <c r="O277" s="163" t="s">
        <v>42</v>
      </c>
      <c r="P277" s="195"/>
      <c r="Q277" s="176" t="s">
        <v>4</v>
      </c>
      <c r="R277" s="197">
        <v>2</v>
      </c>
    </row>
    <row r="278" spans="1:18" ht="28.5">
      <c r="A278" s="161" t="s">
        <v>1131</v>
      </c>
      <c r="B278" s="160" t="s">
        <v>1150</v>
      </c>
      <c r="C278" s="160"/>
      <c r="D278" s="179" t="s">
        <v>892</v>
      </c>
      <c r="E278" s="189"/>
      <c r="F278" s="189"/>
      <c r="G278" s="161" t="s">
        <v>899</v>
      </c>
      <c r="H278" s="189"/>
      <c r="I278" s="189"/>
      <c r="J278" s="189"/>
      <c r="K278" s="194"/>
      <c r="L278" s="193"/>
      <c r="M278" s="214">
        <v>115</v>
      </c>
      <c r="N278" s="214">
        <f t="shared" si="10"/>
        <v>138</v>
      </c>
      <c r="O278" s="163" t="s">
        <v>42</v>
      </c>
      <c r="P278" s="195"/>
      <c r="Q278" s="176" t="s">
        <v>4</v>
      </c>
      <c r="R278" s="197">
        <v>2</v>
      </c>
    </row>
    <row r="279" spans="1:18" ht="28.5">
      <c r="A279" s="161" t="s">
        <v>1132</v>
      </c>
      <c r="B279" s="160" t="s">
        <v>1146</v>
      </c>
      <c r="C279" s="160"/>
      <c r="D279" s="179" t="s">
        <v>892</v>
      </c>
      <c r="E279" s="189"/>
      <c r="F279" s="189"/>
      <c r="G279" s="161">
        <v>50</v>
      </c>
      <c r="H279" s="189"/>
      <c r="I279" s="189"/>
      <c r="J279" s="189"/>
      <c r="K279" s="194"/>
      <c r="L279" s="193"/>
      <c r="M279" s="214">
        <v>38</v>
      </c>
      <c r="N279" s="214">
        <f t="shared" si="10"/>
        <v>45.6</v>
      </c>
      <c r="O279" s="163" t="s">
        <v>42</v>
      </c>
      <c r="P279" s="195"/>
      <c r="Q279" s="176" t="s">
        <v>4</v>
      </c>
      <c r="R279" s="197">
        <v>2</v>
      </c>
    </row>
    <row r="280" spans="1:18" ht="28.5">
      <c r="A280" s="161" t="s">
        <v>1133</v>
      </c>
      <c r="B280" s="160" t="s">
        <v>1147</v>
      </c>
      <c r="C280" s="160"/>
      <c r="D280" s="179" t="s">
        <v>892</v>
      </c>
      <c r="E280" s="189"/>
      <c r="F280" s="189"/>
      <c r="G280" s="161">
        <v>65</v>
      </c>
      <c r="H280" s="189"/>
      <c r="I280" s="189"/>
      <c r="J280" s="189"/>
      <c r="K280" s="194"/>
      <c r="L280" s="193"/>
      <c r="M280" s="214">
        <v>45</v>
      </c>
      <c r="N280" s="214">
        <f t="shared" si="10"/>
        <v>54</v>
      </c>
      <c r="O280" s="163" t="s">
        <v>42</v>
      </c>
      <c r="P280" s="195"/>
      <c r="Q280" s="176" t="s">
        <v>4</v>
      </c>
      <c r="R280" s="197">
        <v>2</v>
      </c>
    </row>
    <row r="281" spans="1:18" ht="28.5">
      <c r="A281" s="161" t="s">
        <v>1134</v>
      </c>
      <c r="B281" s="160" t="s">
        <v>1148</v>
      </c>
      <c r="C281" s="160"/>
      <c r="D281" s="179" t="s">
        <v>892</v>
      </c>
      <c r="E281" s="189"/>
      <c r="F281" s="189"/>
      <c r="G281" s="161">
        <v>80</v>
      </c>
      <c r="H281" s="189"/>
      <c r="I281" s="189"/>
      <c r="J281" s="189"/>
      <c r="K281" s="194"/>
      <c r="L281" s="193"/>
      <c r="M281" s="214">
        <v>52</v>
      </c>
      <c r="N281" s="214">
        <f t="shared" ref="N281:N284" si="11">M281*1.2</f>
        <v>62.4</v>
      </c>
      <c r="O281" s="163" t="s">
        <v>42</v>
      </c>
      <c r="P281" s="195"/>
      <c r="Q281" s="176" t="s">
        <v>4</v>
      </c>
      <c r="R281" s="197">
        <v>2</v>
      </c>
    </row>
    <row r="282" spans="1:18" ht="28.5">
      <c r="A282" s="161" t="s">
        <v>1135</v>
      </c>
      <c r="B282" s="160" t="s">
        <v>1151</v>
      </c>
      <c r="C282" s="160"/>
      <c r="D282" s="179" t="s">
        <v>892</v>
      </c>
      <c r="E282" s="189"/>
      <c r="F282" s="189"/>
      <c r="G282" s="161">
        <v>100</v>
      </c>
      <c r="H282" s="189"/>
      <c r="I282" s="189"/>
      <c r="J282" s="189"/>
      <c r="K282" s="194"/>
      <c r="L282" s="193"/>
      <c r="M282" s="214">
        <v>85</v>
      </c>
      <c r="N282" s="214">
        <f t="shared" si="11"/>
        <v>102</v>
      </c>
      <c r="O282" s="163" t="s">
        <v>42</v>
      </c>
      <c r="P282" s="195"/>
      <c r="Q282" s="176" t="s">
        <v>4</v>
      </c>
      <c r="R282" s="197">
        <v>2</v>
      </c>
    </row>
    <row r="283" spans="1:18" ht="28.5">
      <c r="A283" s="161" t="s">
        <v>1136</v>
      </c>
      <c r="B283" s="160" t="s">
        <v>1152</v>
      </c>
      <c r="C283" s="160"/>
      <c r="D283" s="179" t="s">
        <v>892</v>
      </c>
      <c r="E283" s="189"/>
      <c r="F283" s="189"/>
      <c r="G283" s="161">
        <v>125</v>
      </c>
      <c r="H283" s="189"/>
      <c r="I283" s="189"/>
      <c r="J283" s="189"/>
      <c r="K283" s="194"/>
      <c r="L283" s="193"/>
      <c r="M283" s="214">
        <v>135</v>
      </c>
      <c r="N283" s="214">
        <f t="shared" si="11"/>
        <v>162</v>
      </c>
      <c r="O283" s="163" t="s">
        <v>42</v>
      </c>
      <c r="P283" s="195"/>
      <c r="Q283" s="176" t="s">
        <v>4</v>
      </c>
      <c r="R283" s="197">
        <v>2</v>
      </c>
    </row>
    <row r="284" spans="1:18" ht="28.5">
      <c r="A284" s="161" t="s">
        <v>1137</v>
      </c>
      <c r="B284" s="160" t="s">
        <v>1153</v>
      </c>
      <c r="C284" s="160"/>
      <c r="D284" s="179" t="s">
        <v>892</v>
      </c>
      <c r="E284" s="189"/>
      <c r="F284" s="189"/>
      <c r="G284" s="161">
        <v>150</v>
      </c>
      <c r="H284" s="189"/>
      <c r="I284" s="189"/>
      <c r="J284" s="189"/>
      <c r="K284" s="194"/>
      <c r="L284" s="193"/>
      <c r="M284" s="214">
        <v>195</v>
      </c>
      <c r="N284" s="214">
        <f t="shared" si="11"/>
        <v>234</v>
      </c>
      <c r="O284" s="163" t="s">
        <v>42</v>
      </c>
      <c r="P284" s="195"/>
      <c r="Q284" s="173" t="s">
        <v>6</v>
      </c>
      <c r="R284" s="197">
        <v>3</v>
      </c>
    </row>
    <row r="285" spans="1:18" ht="28.5">
      <c r="A285" s="161" t="s">
        <v>1138</v>
      </c>
      <c r="B285" s="160" t="s">
        <v>1154</v>
      </c>
      <c r="C285" s="160"/>
      <c r="D285" s="179" t="s">
        <v>892</v>
      </c>
      <c r="E285" s="189"/>
      <c r="F285" s="189"/>
      <c r="G285" s="161">
        <v>200</v>
      </c>
      <c r="H285" s="189"/>
      <c r="I285" s="189"/>
      <c r="J285" s="189"/>
      <c r="K285" s="194"/>
      <c r="L285" s="193"/>
      <c r="M285" s="214">
        <v>350</v>
      </c>
      <c r="N285" s="214">
        <f t="shared" ref="N285:N286" si="12">M285*1.2</f>
        <v>420</v>
      </c>
      <c r="O285" s="163" t="s">
        <v>42</v>
      </c>
      <c r="P285" s="195"/>
      <c r="Q285" s="173" t="s">
        <v>6</v>
      </c>
      <c r="R285" s="197">
        <v>3</v>
      </c>
    </row>
    <row r="286" spans="1:18" ht="28.5">
      <c r="A286" s="161" t="s">
        <v>1139</v>
      </c>
      <c r="B286" s="160" t="s">
        <v>1155</v>
      </c>
      <c r="C286" s="160"/>
      <c r="D286" s="179" t="s">
        <v>892</v>
      </c>
      <c r="E286" s="189"/>
      <c r="F286" s="189"/>
      <c r="G286" s="161">
        <v>250</v>
      </c>
      <c r="H286" s="189"/>
      <c r="I286" s="189"/>
      <c r="J286" s="189"/>
      <c r="K286" s="194"/>
      <c r="L286" s="193"/>
      <c r="M286" s="214">
        <v>560</v>
      </c>
      <c r="N286" s="214">
        <f t="shared" si="12"/>
        <v>672</v>
      </c>
      <c r="O286" s="163" t="s">
        <v>42</v>
      </c>
      <c r="P286" s="195"/>
      <c r="Q286" s="173" t="s">
        <v>6</v>
      </c>
      <c r="R286" s="197">
        <v>3</v>
      </c>
    </row>
    <row r="287" spans="1:18" ht="28.5">
      <c r="A287" s="161" t="s">
        <v>1140</v>
      </c>
      <c r="B287" s="160" t="s">
        <v>1156</v>
      </c>
      <c r="C287" s="160"/>
      <c r="D287" s="179" t="s">
        <v>892</v>
      </c>
      <c r="E287" s="189"/>
      <c r="F287" s="189"/>
      <c r="G287" s="161">
        <v>300</v>
      </c>
      <c r="H287" s="189"/>
      <c r="I287" s="189"/>
      <c r="J287" s="189"/>
      <c r="K287" s="194"/>
      <c r="L287" s="193"/>
      <c r="M287" s="214">
        <v>870</v>
      </c>
      <c r="N287" s="214">
        <f>M287*1.2</f>
        <v>1044</v>
      </c>
      <c r="O287" s="163" t="s">
        <v>42</v>
      </c>
      <c r="P287" s="195"/>
      <c r="Q287" s="173" t="s">
        <v>6</v>
      </c>
      <c r="R287" s="197">
        <v>3</v>
      </c>
    </row>
    <row r="288" spans="1:18" ht="28.5">
      <c r="A288" s="161" t="s">
        <v>1141</v>
      </c>
      <c r="B288" s="160" t="s">
        <v>1157</v>
      </c>
      <c r="C288" s="160"/>
      <c r="D288" s="179" t="s">
        <v>892</v>
      </c>
      <c r="E288" s="189"/>
      <c r="F288" s="189"/>
      <c r="G288" s="161">
        <v>350</v>
      </c>
      <c r="H288" s="189"/>
      <c r="I288" s="189"/>
      <c r="J288" s="189"/>
      <c r="K288" s="194"/>
      <c r="L288" s="193"/>
      <c r="M288" s="214">
        <v>1300</v>
      </c>
      <c r="N288" s="214">
        <f>M288*1.2</f>
        <v>1560</v>
      </c>
      <c r="O288" s="163" t="s">
        <v>42</v>
      </c>
      <c r="P288" s="195"/>
      <c r="Q288" s="173" t="s">
        <v>6</v>
      </c>
      <c r="R288" s="197">
        <v>3</v>
      </c>
    </row>
    <row r="289" spans="1:18" ht="16.5">
      <c r="A289" s="161" t="s">
        <v>1047</v>
      </c>
      <c r="B289" s="160" t="s">
        <v>1049</v>
      </c>
      <c r="C289" s="160" t="s">
        <v>1048</v>
      </c>
      <c r="D289" s="161" t="s">
        <v>1050</v>
      </c>
      <c r="E289" s="161" t="s">
        <v>1051</v>
      </c>
      <c r="F289" s="189"/>
      <c r="G289" s="161">
        <v>25</v>
      </c>
      <c r="H289" s="161">
        <v>52</v>
      </c>
      <c r="I289" s="161" t="s">
        <v>228</v>
      </c>
      <c r="J289" s="161" t="s">
        <v>227</v>
      </c>
      <c r="K289" s="161" t="s">
        <v>400</v>
      </c>
      <c r="L289" s="161"/>
      <c r="M289" s="214">
        <v>260</v>
      </c>
      <c r="N289" s="214">
        <f t="shared" ref="N289:N295" si="13">M289*1.2</f>
        <v>312</v>
      </c>
      <c r="O289" s="163" t="s">
        <v>42</v>
      </c>
      <c r="P289" s="195"/>
      <c r="Q289" s="176" t="s">
        <v>4</v>
      </c>
      <c r="R289" s="197">
        <v>2</v>
      </c>
    </row>
    <row r="290" spans="1:18" ht="28.5">
      <c r="A290" s="161" t="s">
        <v>1065</v>
      </c>
      <c r="B290" s="160" t="s">
        <v>1049</v>
      </c>
      <c r="C290" s="160" t="s">
        <v>1052</v>
      </c>
      <c r="D290" s="161" t="s">
        <v>1058</v>
      </c>
      <c r="E290" s="161" t="s">
        <v>1067</v>
      </c>
      <c r="F290" s="189"/>
      <c r="G290" s="161"/>
      <c r="H290" s="161">
        <v>40</v>
      </c>
      <c r="I290" s="161" t="s">
        <v>414</v>
      </c>
      <c r="J290" s="161" t="s">
        <v>227</v>
      </c>
      <c r="K290" s="161" t="s">
        <v>400</v>
      </c>
      <c r="L290" s="161"/>
      <c r="M290" s="214">
        <v>920</v>
      </c>
      <c r="N290" s="214">
        <f>M290*1.2</f>
        <v>1104</v>
      </c>
      <c r="O290" s="163" t="s">
        <v>1035</v>
      </c>
      <c r="P290" s="195"/>
      <c r="Q290" s="165" t="s">
        <v>2</v>
      </c>
      <c r="R290" s="196">
        <v>1</v>
      </c>
    </row>
    <row r="291" spans="1:18" ht="28.5">
      <c r="A291" s="161" t="s">
        <v>1066</v>
      </c>
      <c r="B291" s="160" t="s">
        <v>1049</v>
      </c>
      <c r="C291" s="160" t="s">
        <v>1052</v>
      </c>
      <c r="D291" s="161" t="s">
        <v>1058</v>
      </c>
      <c r="E291" s="161" t="s">
        <v>1059</v>
      </c>
      <c r="F291" s="189"/>
      <c r="G291" s="161"/>
      <c r="H291" s="161">
        <v>40</v>
      </c>
      <c r="I291" s="161" t="s">
        <v>414</v>
      </c>
      <c r="J291" s="161" t="s">
        <v>227</v>
      </c>
      <c r="K291" s="161" t="s">
        <v>400</v>
      </c>
      <c r="L291" s="161"/>
      <c r="M291" s="214">
        <v>1090</v>
      </c>
      <c r="N291" s="214">
        <f t="shared" si="13"/>
        <v>1308</v>
      </c>
      <c r="O291" s="163" t="s">
        <v>1035</v>
      </c>
      <c r="P291" s="195"/>
      <c r="Q291" s="165" t="s">
        <v>2</v>
      </c>
      <c r="R291" s="196">
        <v>1</v>
      </c>
    </row>
    <row r="292" spans="1:18" ht="28.5">
      <c r="A292" s="161" t="s">
        <v>1068</v>
      </c>
      <c r="B292" s="160" t="s">
        <v>1049</v>
      </c>
      <c r="C292" s="160" t="s">
        <v>1053</v>
      </c>
      <c r="D292" s="161" t="s">
        <v>1058</v>
      </c>
      <c r="E292" s="161" t="s">
        <v>1060</v>
      </c>
      <c r="F292" s="189"/>
      <c r="G292" s="161"/>
      <c r="H292" s="161">
        <v>40</v>
      </c>
      <c r="I292" s="161" t="s">
        <v>414</v>
      </c>
      <c r="J292" s="161" t="s">
        <v>227</v>
      </c>
      <c r="K292" s="161" t="s">
        <v>400</v>
      </c>
      <c r="L292" s="161"/>
      <c r="M292" s="214">
        <v>1790</v>
      </c>
      <c r="N292" s="214">
        <f t="shared" si="13"/>
        <v>2148</v>
      </c>
      <c r="O292" s="163" t="s">
        <v>1035</v>
      </c>
      <c r="P292" s="195"/>
      <c r="Q292" s="176" t="s">
        <v>4</v>
      </c>
      <c r="R292" s="197">
        <v>2</v>
      </c>
    </row>
    <row r="293" spans="1:18" ht="28.5">
      <c r="A293" s="161" t="s">
        <v>1069</v>
      </c>
      <c r="B293" s="160" t="s">
        <v>1049</v>
      </c>
      <c r="C293" s="160" t="s">
        <v>1054</v>
      </c>
      <c r="D293" s="161" t="s">
        <v>1058</v>
      </c>
      <c r="E293" s="161" t="s">
        <v>1061</v>
      </c>
      <c r="F293" s="189"/>
      <c r="G293" s="161"/>
      <c r="H293" s="161">
        <v>40</v>
      </c>
      <c r="I293" s="161" t="s">
        <v>414</v>
      </c>
      <c r="J293" s="161" t="s">
        <v>227</v>
      </c>
      <c r="K293" s="161" t="s">
        <v>400</v>
      </c>
      <c r="L293" s="161"/>
      <c r="M293" s="214">
        <v>2150</v>
      </c>
      <c r="N293" s="214">
        <f t="shared" si="13"/>
        <v>2580</v>
      </c>
      <c r="O293" s="163" t="s">
        <v>1035</v>
      </c>
      <c r="P293" s="195"/>
      <c r="Q293" s="165" t="s">
        <v>2</v>
      </c>
      <c r="R293" s="196">
        <v>1</v>
      </c>
    </row>
    <row r="294" spans="1:18" ht="28.5">
      <c r="A294" s="161" t="s">
        <v>1070</v>
      </c>
      <c r="B294" s="160" t="s">
        <v>1049</v>
      </c>
      <c r="C294" s="160" t="s">
        <v>1055</v>
      </c>
      <c r="D294" s="161" t="s">
        <v>1058</v>
      </c>
      <c r="E294" s="161" t="s">
        <v>1062</v>
      </c>
      <c r="F294" s="189"/>
      <c r="G294" s="161"/>
      <c r="H294" s="161">
        <v>40</v>
      </c>
      <c r="I294" s="161" t="s">
        <v>414</v>
      </c>
      <c r="J294" s="161" t="s">
        <v>227</v>
      </c>
      <c r="K294" s="161" t="s">
        <v>400</v>
      </c>
      <c r="L294" s="161"/>
      <c r="M294" s="214">
        <v>2600</v>
      </c>
      <c r="N294" s="214">
        <f t="shared" si="13"/>
        <v>3120</v>
      </c>
      <c r="O294" s="163" t="s">
        <v>1035</v>
      </c>
      <c r="P294" s="195"/>
      <c r="Q294" s="176" t="s">
        <v>4</v>
      </c>
      <c r="R294" s="197">
        <v>2</v>
      </c>
    </row>
    <row r="295" spans="1:18" ht="28.5">
      <c r="A295" s="161" t="s">
        <v>1071</v>
      </c>
      <c r="B295" s="160" t="s">
        <v>1049</v>
      </c>
      <c r="C295" s="160" t="s">
        <v>1056</v>
      </c>
      <c r="D295" s="161" t="s">
        <v>1058</v>
      </c>
      <c r="E295" s="161" t="s">
        <v>1063</v>
      </c>
      <c r="F295" s="189"/>
      <c r="G295" s="161"/>
      <c r="H295" s="161">
        <v>40</v>
      </c>
      <c r="I295" s="161" t="s">
        <v>414</v>
      </c>
      <c r="J295" s="161" t="s">
        <v>227</v>
      </c>
      <c r="K295" s="161" t="s">
        <v>400</v>
      </c>
      <c r="L295" s="161"/>
      <c r="M295" s="214">
        <v>2900</v>
      </c>
      <c r="N295" s="214">
        <f t="shared" si="13"/>
        <v>3480</v>
      </c>
      <c r="O295" s="163" t="s">
        <v>1035</v>
      </c>
      <c r="P295" s="195"/>
      <c r="Q295" s="173" t="s">
        <v>6</v>
      </c>
      <c r="R295" s="169">
        <v>3</v>
      </c>
    </row>
    <row r="296" spans="1:18" ht="28.5">
      <c r="A296" s="161" t="s">
        <v>1072</v>
      </c>
      <c r="B296" s="160" t="s">
        <v>1049</v>
      </c>
      <c r="C296" s="160" t="s">
        <v>1057</v>
      </c>
      <c r="D296" s="161" t="s">
        <v>1058</v>
      </c>
      <c r="E296" s="161" t="s">
        <v>1064</v>
      </c>
      <c r="F296" s="189"/>
      <c r="G296" s="161"/>
      <c r="H296" s="161">
        <v>40</v>
      </c>
      <c r="I296" s="161" t="s">
        <v>414</v>
      </c>
      <c r="J296" s="161" t="s">
        <v>227</v>
      </c>
      <c r="K296" s="161" t="s">
        <v>400</v>
      </c>
      <c r="L296" s="161"/>
      <c r="M296" s="214">
        <v>3700</v>
      </c>
      <c r="N296" s="214">
        <f t="shared" ref="N296" si="14">M296*1.2</f>
        <v>4440</v>
      </c>
      <c r="O296" s="163" t="s">
        <v>1035</v>
      </c>
      <c r="P296" s="195"/>
      <c r="Q296" s="173" t="s">
        <v>6</v>
      </c>
      <c r="R296" s="169">
        <v>3</v>
      </c>
    </row>
    <row r="297" spans="1:18" ht="99.75">
      <c r="A297" s="161" t="s">
        <v>905</v>
      </c>
      <c r="B297" s="207" t="s">
        <v>907</v>
      </c>
      <c r="C297" s="207" t="s">
        <v>907</v>
      </c>
      <c r="D297" s="161" t="s">
        <v>909</v>
      </c>
      <c r="E297" s="207" t="s">
        <v>907</v>
      </c>
      <c r="F297" s="189"/>
      <c r="G297" s="189" t="s">
        <v>329</v>
      </c>
      <c r="H297" s="189">
        <v>63</v>
      </c>
      <c r="I297" s="161" t="s">
        <v>133</v>
      </c>
      <c r="J297" s="207" t="s">
        <v>1075</v>
      </c>
      <c r="K297" s="161" t="s">
        <v>910</v>
      </c>
      <c r="L297" s="193"/>
      <c r="M297" s="214">
        <v>1390</v>
      </c>
      <c r="N297" s="214">
        <f t="shared" si="8"/>
        <v>1668</v>
      </c>
      <c r="O297" s="163" t="s">
        <v>42</v>
      </c>
      <c r="P297" s="195"/>
      <c r="Q297" s="165" t="s">
        <v>2</v>
      </c>
      <c r="R297" s="196">
        <v>1</v>
      </c>
    </row>
    <row r="298" spans="1:18" ht="25.5">
      <c r="A298" s="161" t="s">
        <v>906</v>
      </c>
      <c r="B298" s="193" t="s">
        <v>908</v>
      </c>
      <c r="C298" s="193" t="s">
        <v>908</v>
      </c>
      <c r="D298" s="189"/>
      <c r="E298" s="189" t="s">
        <v>911</v>
      </c>
      <c r="F298" s="189"/>
      <c r="G298" s="189" t="s">
        <v>329</v>
      </c>
      <c r="H298" s="189" t="s">
        <v>329</v>
      </c>
      <c r="I298" s="189" t="s">
        <v>329</v>
      </c>
      <c r="J298" s="189" t="s">
        <v>329</v>
      </c>
      <c r="K298" s="194" t="s">
        <v>912</v>
      </c>
      <c r="L298" s="193"/>
      <c r="M298" s="214">
        <v>49</v>
      </c>
      <c r="N298" s="214">
        <f t="shared" si="8"/>
        <v>58.8</v>
      </c>
      <c r="O298" s="163" t="s">
        <v>42</v>
      </c>
      <c r="P298" s="195"/>
      <c r="Q298" s="165" t="s">
        <v>2</v>
      </c>
      <c r="R298" s="196">
        <v>1</v>
      </c>
    </row>
  </sheetData>
  <phoneticPr fontId="14" type="noConversion"/>
  <pageMargins left="0.7" right="0.7" top="0.75" bottom="0.75" header="0.511811023622047" footer="0.511811023622047"/>
  <pageSetup paperSize="9" orientation="portrait" horizontalDpi="300" verticalDpi="300" r:id="rId1"/>
  <legacy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/>
  <dimension ref="A1:M27"/>
  <sheetViews>
    <sheetView showGridLines="0" topLeftCell="A4" zoomScale="140" zoomScaleNormal="140" workbookViewId="0">
      <selection activeCell="C23" sqref="C23"/>
    </sheetView>
  </sheetViews>
  <sheetFormatPr defaultColWidth="9.28515625" defaultRowHeight="12.75"/>
  <cols>
    <col min="1" max="1" width="2.140625" customWidth="1"/>
    <col min="2" max="2" width="17" style="1" customWidth="1"/>
    <col min="3" max="3" width="14.85546875" customWidth="1"/>
    <col min="4" max="4" width="13.28515625" hidden="1" customWidth="1"/>
    <col min="5" max="5" width="22.42578125" customWidth="1"/>
    <col min="6" max="6" width="9.28515625" customWidth="1"/>
    <col min="7" max="7" width="22.85546875" customWidth="1"/>
    <col min="8" max="8" width="12.28515625" customWidth="1"/>
    <col min="9" max="9" width="17.42578125" customWidth="1"/>
    <col min="10" max="10" width="12.28515625" customWidth="1"/>
    <col min="11" max="11" width="10.42578125" customWidth="1"/>
    <col min="12" max="12" width="11.28515625" customWidth="1"/>
    <col min="13" max="13" width="4.85546875" customWidth="1"/>
  </cols>
  <sheetData>
    <row r="1" spans="1:13" ht="11.25" customHeight="1"/>
    <row r="2" spans="1:13" ht="18" customHeight="1">
      <c r="B2" s="39" t="s">
        <v>60</v>
      </c>
      <c r="C2" s="4"/>
      <c r="D2" s="4"/>
      <c r="E2" s="4"/>
      <c r="F2" s="4"/>
      <c r="G2" s="4"/>
      <c r="H2" s="4"/>
      <c r="I2" s="4"/>
      <c r="J2" s="4"/>
      <c r="K2" s="4"/>
      <c r="L2" s="4"/>
      <c r="M2" s="6"/>
    </row>
    <row r="3" spans="1:13" ht="76.5" customHeight="1">
      <c r="B3" s="261" t="s">
        <v>61</v>
      </c>
      <c r="C3" s="261"/>
      <c r="D3" s="261"/>
      <c r="E3" s="261"/>
      <c r="F3" s="261"/>
      <c r="G3" s="261"/>
      <c r="H3" s="261"/>
      <c r="I3" s="40"/>
      <c r="J3" s="40"/>
      <c r="K3" s="40"/>
      <c r="L3" s="40"/>
      <c r="M3" s="9"/>
    </row>
    <row r="4" spans="1:13" ht="12" customHeight="1">
      <c r="B4" s="10" t="s">
        <v>2</v>
      </c>
      <c r="C4" s="11" t="s">
        <v>3</v>
      </c>
      <c r="D4" s="12"/>
      <c r="E4" s="13"/>
      <c r="F4" s="14"/>
      <c r="G4" s="14"/>
      <c r="H4" s="41"/>
      <c r="I4" s="40"/>
      <c r="J4" s="40"/>
      <c r="K4" s="40"/>
      <c r="L4" s="40"/>
      <c r="M4" s="9"/>
    </row>
    <row r="5" spans="1:13" ht="11.25" customHeight="1">
      <c r="B5" s="199" t="s">
        <v>4</v>
      </c>
      <c r="C5" s="11" t="s">
        <v>5</v>
      </c>
      <c r="D5" s="12"/>
      <c r="E5" s="13"/>
      <c r="F5" s="14"/>
      <c r="G5" s="14"/>
      <c r="H5" s="41"/>
      <c r="I5" s="40"/>
      <c r="J5" s="40"/>
      <c r="K5" s="40"/>
      <c r="L5" s="40"/>
      <c r="M5" s="9"/>
    </row>
    <row r="6" spans="1:13" ht="11.25" customHeight="1">
      <c r="B6" s="16" t="s">
        <v>6</v>
      </c>
      <c r="C6" s="11" t="s">
        <v>7</v>
      </c>
      <c r="D6" s="12"/>
      <c r="E6" s="13"/>
      <c r="F6" s="14"/>
      <c r="G6" s="14"/>
      <c r="H6" s="41"/>
      <c r="I6" s="40"/>
      <c r="J6" s="40"/>
      <c r="K6" s="40"/>
      <c r="L6" s="40"/>
      <c r="M6" s="9"/>
    </row>
    <row r="7" spans="1:13" ht="15" customHeight="1">
      <c r="B7" s="203" t="s">
        <v>8</v>
      </c>
      <c r="C7" s="17"/>
      <c r="D7" s="17"/>
      <c r="E7" s="17"/>
      <c r="F7" s="15"/>
      <c r="G7" s="15"/>
      <c r="H7" s="41"/>
      <c r="I7" s="40"/>
      <c r="J7" s="40"/>
      <c r="K7" s="40"/>
      <c r="L7" s="40"/>
      <c r="M7" s="9"/>
    </row>
    <row r="8" spans="1:13" ht="15" customHeight="1">
      <c r="A8" s="114"/>
      <c r="B8" s="201" t="s">
        <v>341</v>
      </c>
      <c r="C8" s="130"/>
      <c r="D8" s="130"/>
      <c r="E8" s="131"/>
      <c r="F8" s="202"/>
      <c r="G8" s="202"/>
      <c r="H8" s="41"/>
      <c r="I8" s="40"/>
      <c r="J8" s="40"/>
      <c r="K8" s="40"/>
      <c r="L8" s="40"/>
      <c r="M8" s="9"/>
    </row>
    <row r="9" spans="1:13" s="42" customFormat="1" ht="22.5" customHeight="1">
      <c r="B9" s="18" t="s">
        <v>62</v>
      </c>
      <c r="C9" s="43"/>
      <c r="D9" s="43"/>
      <c r="E9" s="43"/>
      <c r="F9" s="43"/>
      <c r="G9" s="43"/>
      <c r="H9" s="43"/>
      <c r="I9" s="43"/>
      <c r="J9" s="43"/>
      <c r="K9" s="43"/>
      <c r="L9" s="43"/>
      <c r="M9" s="44"/>
    </row>
    <row r="10" spans="1:13" ht="37.5" customHeight="1">
      <c r="B10" s="21" t="s">
        <v>10</v>
      </c>
      <c r="C10" s="21" t="s">
        <v>11</v>
      </c>
      <c r="D10" s="21" t="s">
        <v>12</v>
      </c>
      <c r="E10" s="21" t="s">
        <v>13</v>
      </c>
      <c r="F10" s="21" t="s">
        <v>14</v>
      </c>
      <c r="G10" s="21" t="s">
        <v>15</v>
      </c>
      <c r="H10" s="21" t="s">
        <v>16</v>
      </c>
      <c r="I10" s="21" t="s">
        <v>17</v>
      </c>
      <c r="J10" s="45" t="s">
        <v>19</v>
      </c>
      <c r="K10" s="21" t="s">
        <v>20</v>
      </c>
      <c r="L10" s="21" t="s">
        <v>21</v>
      </c>
      <c r="M10" s="46" t="s">
        <v>22</v>
      </c>
    </row>
    <row r="11" spans="1:13" ht="22.5" customHeight="1">
      <c r="B11" s="23" t="s">
        <v>63</v>
      </c>
      <c r="C11" s="24" t="str">
        <f>VLOOKUP(B11,ИСХОДНИК!A:P,5,FALSE())</f>
        <v>REG 15 D STR</v>
      </c>
      <c r="D11" s="25" t="s">
        <v>24</v>
      </c>
      <c r="E11" s="47" t="str">
        <f>VLOOKUP(B11,ИСХОДНИК!A:P,11,FALSE())</f>
        <v>Под сварку встык DIN</v>
      </c>
      <c r="F11" s="25">
        <f>VLOOKUP(B11,ИСХОДНИК!A:P,7,FALSE())</f>
        <v>15</v>
      </c>
      <c r="G11" s="27" t="str">
        <f>VLOOKUP(B11,ИСХОДНИК!A:P,10,FALSE())</f>
        <v>R717, R744 и фреоны</v>
      </c>
      <c r="H11" s="27">
        <f>VLOOKUP(B11,ИСХОДНИК!A:P,8,FALSE())</f>
        <v>52</v>
      </c>
      <c r="I11" s="27" t="str">
        <f>VLOOKUP(B11,ИСХОДНИК!A:P,9,FALSE())</f>
        <v xml:space="preserve"> -60…120</v>
      </c>
      <c r="J11" s="25" t="str">
        <f>VLOOKUP(B11,ИСХОДНИК!A:P,15,FALSE())</f>
        <v>U6 PL40R</v>
      </c>
      <c r="K11" s="28">
        <f>VLOOKUP(B11,ИСХОДНИК!A:P,13,FALSE())</f>
        <v>56</v>
      </c>
      <c r="L11" s="28">
        <f>VLOOKUP(B11,ИСХОДНИК!A:P,14,FALSE())</f>
        <v>67.2</v>
      </c>
      <c r="M11" s="29" t="str">
        <f>IF(VLOOKUP(B11,ИСХОДНИК!A:R,18,FALSE())=1,ИСХОДНИК!$T$2,IF(VLOOKUP(B11,ИСХОДНИК!A:R,18,FALSE())=2,ИСХОДНИК!$T$4,IF(VLOOKUP(B11,ИСХОДНИК!A:R,18,FALSE())=3,ИСХОДНИК!$T$5)))</f>
        <v>●</v>
      </c>
    </row>
    <row r="12" spans="1:13" ht="22.5" customHeight="1">
      <c r="B12" s="23" t="s">
        <v>64</v>
      </c>
      <c r="C12" s="24" t="str">
        <f>VLOOKUP(B12,ИСХОДНИК!A:P,5,FALSE())</f>
        <v>REG 20 D STR</v>
      </c>
      <c r="D12" s="25" t="s">
        <v>24</v>
      </c>
      <c r="E12" s="47" t="str">
        <f>VLOOKUP(B12,ИСХОДНИК!A:P,11,FALSE())</f>
        <v>Под сварку встык DIN</v>
      </c>
      <c r="F12" s="25">
        <f>VLOOKUP(B12,ИСХОДНИК!A:P,7,FALSE())</f>
        <v>20</v>
      </c>
      <c r="G12" s="27" t="str">
        <f>VLOOKUP(B12,ИСХОДНИК!A:P,10,FALSE())</f>
        <v>R717, R744 и фреоны</v>
      </c>
      <c r="H12" s="27">
        <f>VLOOKUP(B12,ИСХОДНИК!A:P,8,FALSE())</f>
        <v>52</v>
      </c>
      <c r="I12" s="27" t="str">
        <f>VLOOKUP(B12,ИСХОДНИК!A:P,9,FALSE())</f>
        <v xml:space="preserve"> -60…120</v>
      </c>
      <c r="J12" s="25" t="str">
        <f>VLOOKUP(B12,ИСХОДНИК!A:P,15,FALSE())</f>
        <v>U6 PL40R</v>
      </c>
      <c r="K12" s="28">
        <f>VLOOKUP(B12,ИСХОДНИК!A:P,13,FALSE())</f>
        <v>64</v>
      </c>
      <c r="L12" s="28">
        <f>VLOOKUP(B12,ИСХОДНИК!A:P,14,FALSE())</f>
        <v>76.8</v>
      </c>
      <c r="M12" s="29" t="str">
        <f>IF(VLOOKUP(B12,ИСХОДНИК!A:R,18,FALSE())=1,ИСХОДНИК!$T$2,IF(VLOOKUP(B12,ИСХОДНИК!A:R,18,FALSE())=2,ИСХОДНИК!$T$4,IF(VLOOKUP(B12,ИСХОДНИК!A:R,18,FALSE())=3,ИСХОДНИК!$T$5)))</f>
        <v>●</v>
      </c>
    </row>
    <row r="13" spans="1:13" ht="22.5" customHeight="1">
      <c r="B13" s="23" t="s">
        <v>65</v>
      </c>
      <c r="C13" s="24" t="str">
        <f>VLOOKUP(B13,ИСХОДНИК!A:P,5,FALSE())</f>
        <v>REG 25 D STR</v>
      </c>
      <c r="D13" s="25" t="s">
        <v>24</v>
      </c>
      <c r="E13" s="47" t="str">
        <f>VLOOKUP(B13,ИСХОДНИК!A:P,11,FALSE())</f>
        <v>Под сварку встык DIN</v>
      </c>
      <c r="F13" s="25">
        <f>VLOOKUP(B13,ИСХОДНИК!A:P,7,FALSE())</f>
        <v>25</v>
      </c>
      <c r="G13" s="27" t="str">
        <f>VLOOKUP(B13,ИСХОДНИК!A:P,10,FALSE())</f>
        <v>R717, R744 и фреоны</v>
      </c>
      <c r="H13" s="27">
        <f>VLOOKUP(B13,ИСХОДНИК!A:P,8,FALSE())</f>
        <v>52</v>
      </c>
      <c r="I13" s="27" t="str">
        <f>VLOOKUP(B13,ИСХОДНИК!A:P,9,FALSE())</f>
        <v xml:space="preserve"> -60…120</v>
      </c>
      <c r="J13" s="25" t="str">
        <f>VLOOKUP(B13,ИСХОДНИК!A:P,15,FALSE())</f>
        <v>U6 PL40R</v>
      </c>
      <c r="K13" s="28">
        <f>VLOOKUP(B13,ИСХОДНИК!A:P,13,FALSE())</f>
        <v>72</v>
      </c>
      <c r="L13" s="28">
        <f>VLOOKUP(B13,ИСХОДНИК!A:P,14,FALSE())</f>
        <v>86.399999999999991</v>
      </c>
      <c r="M13" s="29" t="str">
        <f>IF(VLOOKUP(B13,ИСХОДНИК!A:R,18,FALSE())=1,ИСХОДНИК!$T$2,IF(VLOOKUP(B13,ИСХОДНИК!A:R,18,FALSE())=2,ИСХОДНИК!$T$4,IF(VLOOKUP(B13,ИСХОДНИК!A:R,18,FALSE())=3,ИСХОДНИК!$T$5)))</f>
        <v>●</v>
      </c>
    </row>
    <row r="14" spans="1:13" ht="22.5" customHeight="1">
      <c r="B14" s="23" t="s">
        <v>66</v>
      </c>
      <c r="C14" s="24" t="str">
        <f>VLOOKUP(B14,ИСХОДНИК!A:P,5,FALSE())</f>
        <v>REG 32 D STR</v>
      </c>
      <c r="D14" s="25" t="s">
        <v>24</v>
      </c>
      <c r="E14" s="47" t="str">
        <f>VLOOKUP(B14,ИСХОДНИК!A:P,11,FALSE())</f>
        <v>Под сварку встык DIN</v>
      </c>
      <c r="F14" s="25">
        <f>VLOOKUP(B14,ИСХОДНИК!A:P,7,FALSE())</f>
        <v>32</v>
      </c>
      <c r="G14" s="27" t="str">
        <f>VLOOKUP(B14,ИСХОДНИК!A:P,10,FALSE())</f>
        <v>R717, R744 и фреоны</v>
      </c>
      <c r="H14" s="27">
        <f>VLOOKUP(B14,ИСХОДНИК!A:P,8,FALSE())</f>
        <v>52</v>
      </c>
      <c r="I14" s="27" t="str">
        <f>VLOOKUP(B14,ИСХОДНИК!A:P,9,FALSE())</f>
        <v xml:space="preserve"> -60…120</v>
      </c>
      <c r="J14" s="25" t="str">
        <f>VLOOKUP(B14,ИСХОДНИК!A:P,15,FALSE())</f>
        <v>U6 PL40R</v>
      </c>
      <c r="K14" s="28">
        <f>VLOOKUP(B14,ИСХОДНИК!A:P,13,FALSE())</f>
        <v>95</v>
      </c>
      <c r="L14" s="28">
        <f>VLOOKUP(B14,ИСХОДНИК!A:P,14,FALSE())</f>
        <v>114</v>
      </c>
      <c r="M14" s="29" t="str">
        <f>IF(VLOOKUP(B14,ИСХОДНИК!A:R,18,FALSE())=1,ИСХОДНИК!$T$2,IF(VLOOKUP(B14,ИСХОДНИК!A:R,18,FALSE())=2,ИСХОДНИК!$T$4,IF(VLOOKUP(B14,ИСХОДНИК!A:R,18,FALSE())=3,ИСХОДНИК!$T$5)))</f>
        <v>●</v>
      </c>
    </row>
    <row r="15" spans="1:13" ht="22.5" customHeight="1">
      <c r="B15" s="23" t="s">
        <v>67</v>
      </c>
      <c r="C15" s="24" t="str">
        <f>VLOOKUP(B15,ИСХОДНИК!A:P,5,FALSE())</f>
        <v>REG 40 D STR</v>
      </c>
      <c r="D15" s="25" t="s">
        <v>24</v>
      </c>
      <c r="E15" s="47" t="str">
        <f>VLOOKUP(B15,ИСХОДНИК!A:P,11,FALSE())</f>
        <v>Под сварку встык DIN</v>
      </c>
      <c r="F15" s="25">
        <f>VLOOKUP(B15,ИСХОДНИК!A:P,7,FALSE())</f>
        <v>40</v>
      </c>
      <c r="G15" s="27" t="str">
        <f>VLOOKUP(B15,ИСХОДНИК!A:P,10,FALSE())</f>
        <v>R717, R744 и фреоны</v>
      </c>
      <c r="H15" s="27">
        <f>VLOOKUP(B15,ИСХОДНИК!A:P,8,FALSE())</f>
        <v>52</v>
      </c>
      <c r="I15" s="27" t="str">
        <f>VLOOKUP(B15,ИСХОДНИК!A:P,9,FALSE())</f>
        <v xml:space="preserve"> -60…120</v>
      </c>
      <c r="J15" s="25" t="str">
        <f>VLOOKUP(B15,ИСХОДНИК!A:P,15,FALSE())</f>
        <v>U6 PL40R</v>
      </c>
      <c r="K15" s="28">
        <f>VLOOKUP(B15,ИСХОДНИК!A:P,13,FALSE())</f>
        <v>125</v>
      </c>
      <c r="L15" s="28">
        <f>VLOOKUP(B15,ИСХОДНИК!A:P,14,FALSE())</f>
        <v>150</v>
      </c>
      <c r="M15" s="29" t="str">
        <f>IF(VLOOKUP(B15,ИСХОДНИК!A:R,18,FALSE())=1,ИСХОДНИК!$T$2,IF(VLOOKUP(B15,ИСХОДНИК!A:R,18,FALSE())=2,ИСХОДНИК!$T$4,IF(VLOOKUP(B15,ИСХОДНИК!A:R,18,FALSE())=3,ИСХОДНИК!$T$5)))</f>
        <v>●</v>
      </c>
    </row>
    <row r="16" spans="1:13" ht="22.5" customHeight="1">
      <c r="B16" s="23" t="s">
        <v>68</v>
      </c>
      <c r="C16" s="24" t="str">
        <f>VLOOKUP(B16,ИСХОДНИК!A:P,5,FALSE())</f>
        <v>REG 50 D STR</v>
      </c>
      <c r="D16" s="25" t="s">
        <v>24</v>
      </c>
      <c r="E16" s="47" t="str">
        <f>VLOOKUP(B16,ИСХОДНИК!A:P,11,FALSE())</f>
        <v>Под сварку встык DIN</v>
      </c>
      <c r="F16" s="25">
        <f>VLOOKUP(B16,ИСХОДНИК!A:P,7,FALSE())</f>
        <v>50</v>
      </c>
      <c r="G16" s="27" t="str">
        <f>VLOOKUP(B16,ИСХОДНИК!A:P,10,FALSE())</f>
        <v>R717, R744 и фреоны</v>
      </c>
      <c r="H16" s="27">
        <f>VLOOKUP(B16,ИСХОДНИК!A:P,8,FALSE())</f>
        <v>52</v>
      </c>
      <c r="I16" s="27" t="str">
        <f>VLOOKUP(B16,ИСХОДНИК!A:P,9,FALSE())</f>
        <v xml:space="preserve"> -60…120</v>
      </c>
      <c r="J16" s="25" t="str">
        <f>VLOOKUP(B16,ИСХОДНИК!A:P,15,FALSE())</f>
        <v>U6 PL40R</v>
      </c>
      <c r="K16" s="28">
        <f>VLOOKUP(B16,ИСХОДНИК!A:P,13,FALSE())</f>
        <v>152</v>
      </c>
      <c r="L16" s="28">
        <f>VLOOKUP(B16,ИСХОДНИК!A:P,14,FALSE())</f>
        <v>182.4</v>
      </c>
      <c r="M16" s="31" t="str">
        <f>IF(VLOOKUP(B16,ИСХОДНИК!A:R,18,FALSE())=1,ИСХОДНИК!$T$2,IF(VLOOKUP(B16,ИСХОДНИК!A:R,18,FALSE())=2,ИСХОДНИК!$T$4,IF(VLOOKUP(B16,ИСХОДНИК!A:R,18,FALSE())=3,ИСХОДНИК!$T$5)))</f>
        <v>◑</v>
      </c>
    </row>
    <row r="17" spans="2:13" ht="22.5" customHeight="1">
      <c r="B17" s="23" t="s">
        <v>69</v>
      </c>
      <c r="C17" s="24" t="str">
        <f>VLOOKUP(B17,ИСХОДНИК!A:P,5,FALSE())</f>
        <v>REG 65 D STR</v>
      </c>
      <c r="D17" s="25" t="s">
        <v>24</v>
      </c>
      <c r="E17" s="47" t="str">
        <f>VLOOKUP(B17,ИСХОДНИК!A:P,11,FALSE())</f>
        <v>Под сварку встык DIN</v>
      </c>
      <c r="F17" s="25">
        <f>VLOOKUP(B17,ИСХОДНИК!A:P,7,FALSE())</f>
        <v>65</v>
      </c>
      <c r="G17" s="27" t="str">
        <f>VLOOKUP(B17,ИСХОДНИК!A:P,10,FALSE())</f>
        <v>R717, R744 и фреоны</v>
      </c>
      <c r="H17" s="27">
        <f>VLOOKUP(B17,ИСХОДНИК!A:P,8,FALSE())</f>
        <v>52</v>
      </c>
      <c r="I17" s="27" t="str">
        <f>VLOOKUP(B17,ИСХОДНИК!A:P,9,FALSE())</f>
        <v xml:space="preserve"> -60…120</v>
      </c>
      <c r="J17" s="25" t="str">
        <f>VLOOKUP(B17,ИСХОДНИК!A:P,15,FALSE())</f>
        <v>U6 PL40R</v>
      </c>
      <c r="K17" s="28">
        <f>VLOOKUP(B17,ИСХОДНИК!A:P,13,FALSE())</f>
        <v>215</v>
      </c>
      <c r="L17" s="28">
        <f>VLOOKUP(B17,ИСХОДНИК!A:P,14,FALSE())</f>
        <v>258</v>
      </c>
      <c r="M17" s="31" t="str">
        <f>IF(VLOOKUP(B17,ИСХОДНИК!A:R,18,FALSE())=1,ИСХОДНИК!$T$2,IF(VLOOKUP(B17,ИСХОДНИК!A:R,18,FALSE())=2,ИСХОДНИК!$T$4,IF(VLOOKUP(B17,ИСХОДНИК!A:R,18,FALSE())=3,ИСХОДНИК!$T$5)))</f>
        <v>◑</v>
      </c>
    </row>
    <row r="18" spans="2:13" ht="22.5" customHeight="1">
      <c r="B18" s="23" t="s">
        <v>70</v>
      </c>
      <c r="C18" s="24" t="str">
        <f>VLOOKUP(B18,ИСХОДНИК!A:P,5,FALSE())</f>
        <v>REG 80 D STR</v>
      </c>
      <c r="D18" s="25" t="s">
        <v>24</v>
      </c>
      <c r="E18" s="47" t="str">
        <f>VLOOKUP(B18,ИСХОДНИК!A:P,11,FALSE())</f>
        <v>Под сварку встык DIN</v>
      </c>
      <c r="F18" s="25">
        <f>VLOOKUP(B18,ИСХОДНИК!A:P,7,FALSE())</f>
        <v>80</v>
      </c>
      <c r="G18" s="27" t="str">
        <f>VLOOKUP(B18,ИСХОДНИК!A:P,10,FALSE())</f>
        <v>R717, R744 и фреоны</v>
      </c>
      <c r="H18" s="27">
        <f>VLOOKUP(B18,ИСХОДНИК!A:P,8,FALSE())</f>
        <v>52</v>
      </c>
      <c r="I18" s="27" t="str">
        <f>VLOOKUP(B18,ИСХОДНИК!A:P,9,FALSE())</f>
        <v xml:space="preserve"> -60…120</v>
      </c>
      <c r="J18" s="25" t="str">
        <f>VLOOKUP(B18,ИСХОДНИК!A:P,15,FALSE())</f>
        <v>U6 PL40R</v>
      </c>
      <c r="K18" s="28">
        <f>VLOOKUP(B18,ИСХОДНИК!A:P,13,FALSE())</f>
        <v>250</v>
      </c>
      <c r="L18" s="28">
        <f>VLOOKUP(B18,ИСХОДНИК!A:P,14,FALSE())</f>
        <v>300</v>
      </c>
      <c r="M18" s="29" t="str">
        <f>IF(VLOOKUP(B18,ИСХОДНИК!A:R,18,FALSE())=1,ИСХОДНИК!$T$2,IF(VLOOKUP(B18,ИСХОДНИК!A:R,18,FALSE())=2,ИСХОДНИК!$T$4,IF(VLOOKUP(B18,ИСХОДНИК!A:R,18,FALSE())=3,ИСХОДНИК!$T$5)))</f>
        <v>○</v>
      </c>
    </row>
    <row r="19" spans="2:13" ht="22.5" customHeight="1">
      <c r="B19" s="48" t="s">
        <v>71</v>
      </c>
      <c r="C19" s="49"/>
      <c r="D19" s="49"/>
      <c r="E19" s="50"/>
      <c r="F19" s="49"/>
      <c r="G19" s="49"/>
      <c r="H19" s="51"/>
      <c r="I19" s="50"/>
      <c r="J19" s="49"/>
      <c r="K19" s="52"/>
      <c r="L19" s="52"/>
      <c r="M19" s="53"/>
    </row>
    <row r="20" spans="2:13" ht="22.5" customHeight="1">
      <c r="B20" s="23" t="s">
        <v>72</v>
      </c>
      <c r="C20" s="24" t="str">
        <f>VLOOKUP(B20,ИСХОДНИК!A:P,5,FALSE())</f>
        <v>REG 15 D ANG</v>
      </c>
      <c r="D20" s="25" t="s">
        <v>41</v>
      </c>
      <c r="E20" s="26" t="str">
        <f>VLOOKUP(B20,ИСХОДНИК!A:P,11,FALSE())</f>
        <v>Под сварку встык DIN</v>
      </c>
      <c r="F20" s="25">
        <f>VLOOKUP(B20,ИСХОДНИК!A:P,7,FALSE())</f>
        <v>15</v>
      </c>
      <c r="G20" s="27" t="str">
        <f>VLOOKUP(B20,ИСХОДНИК!A:P,10,FALSE())</f>
        <v>R717, R744 и фреоны</v>
      </c>
      <c r="H20" s="27">
        <f>VLOOKUP(B20,ИСХОДНИК!A:P,8,FALSE())</f>
        <v>52</v>
      </c>
      <c r="I20" s="27" t="str">
        <f>VLOOKUP(B20,ИСХОДНИК!A:P,9,FALSE())</f>
        <v xml:space="preserve"> -60…120</v>
      </c>
      <c r="J20" s="25" t="str">
        <f>VLOOKUP(B20,ИСХОДНИК!A:P,15,FALSE())</f>
        <v>U6 PL40R</v>
      </c>
      <c r="K20" s="28">
        <f>VLOOKUP(B20,ИСХОДНИК!A:P,13,FALSE())</f>
        <v>56</v>
      </c>
      <c r="L20" s="28">
        <f>VLOOKUP(B20,ИСХОДНИК!A:P,14,FALSE())</f>
        <v>67.2</v>
      </c>
      <c r="M20" s="29" t="str">
        <f>IF(VLOOKUP(B20,ИСХОДНИК!A:R,18,FALSE())=1,ИСХОДНИК!$T$2,IF(VLOOKUP(B20,ИСХОДНИК!A:R,18,FALSE())=2,ИСХОДНИК!$T$4,IF(VLOOKUP(B20,ИСХОДНИК!A:R,18,FALSE())=3,ИСХОДНИК!$T$5)))</f>
        <v>●</v>
      </c>
    </row>
    <row r="21" spans="2:13" ht="22.5" customHeight="1">
      <c r="B21" s="23" t="s">
        <v>73</v>
      </c>
      <c r="C21" s="33" t="str">
        <f>VLOOKUP(B21,ИСХОДНИК!A:P,5,FALSE())</f>
        <v>REG 20 D ANG</v>
      </c>
      <c r="D21" s="25" t="s">
        <v>41</v>
      </c>
      <c r="E21" s="34" t="str">
        <f>VLOOKUP(B21,ИСХОДНИК!A:P,11,FALSE())</f>
        <v>Под сварку встык DIN</v>
      </c>
      <c r="F21" s="35">
        <f>VLOOKUP(B21,ИСХОДНИК!A:P,7,FALSE())</f>
        <v>20</v>
      </c>
      <c r="G21" s="27" t="str">
        <f>VLOOKUP(B21,ИСХОДНИК!A:P,10,FALSE())</f>
        <v>R717, R744 и фреоны</v>
      </c>
      <c r="H21" s="36">
        <f>VLOOKUP(B21,ИСХОДНИК!A:P,8,FALSE())</f>
        <v>52</v>
      </c>
      <c r="I21" s="27" t="str">
        <f>VLOOKUP(B21,ИСХОДНИК!A:P,9,FALSE())</f>
        <v xml:space="preserve"> -60…120</v>
      </c>
      <c r="J21" s="35" t="str">
        <f>VLOOKUP(B21,ИСХОДНИК!A:P,15,FALSE())</f>
        <v>U6 PL40R</v>
      </c>
      <c r="K21" s="28">
        <f>VLOOKUP(B21,ИСХОДНИК!A:P,13,FALSE())</f>
        <v>64</v>
      </c>
      <c r="L21" s="28">
        <f>VLOOKUP(B21,ИСХОДНИК!A:P,14,FALSE())</f>
        <v>76.8</v>
      </c>
      <c r="M21" s="37" t="str">
        <f>IF(VLOOKUP(B21,ИСХОДНИК!A:R,18,FALSE())=1,ИСХОДНИК!$T$2,IF(VLOOKUP(B21,ИСХОДНИК!A:R,18,FALSE())=2,ИСХОДНИК!$T$4,IF(VLOOKUP(B21,ИСХОДНИК!A:R,18,FALSE())=3,ИСХОДНИК!$T$5)))</f>
        <v>●</v>
      </c>
    </row>
    <row r="22" spans="2:13" ht="22.5" customHeight="1">
      <c r="B22" s="23" t="s">
        <v>74</v>
      </c>
      <c r="C22" s="33" t="str">
        <f>VLOOKUP(B22,ИСХОДНИК!A:P,5,FALSE())</f>
        <v>REG 25 D ANG</v>
      </c>
      <c r="D22" s="25" t="s">
        <v>41</v>
      </c>
      <c r="E22" s="34" t="str">
        <f>VLOOKUP(B22,ИСХОДНИК!A:P,11,FALSE())</f>
        <v>Под сварку встык DIN</v>
      </c>
      <c r="F22" s="35">
        <f>VLOOKUP(B22,ИСХОДНИК!A:P,7,FALSE())</f>
        <v>25</v>
      </c>
      <c r="G22" s="27" t="str">
        <f>VLOOKUP(B22,ИСХОДНИК!A:P,10,FALSE())</f>
        <v>R717, R744 и фреоны</v>
      </c>
      <c r="H22" s="36">
        <f>VLOOKUP(B22,ИСХОДНИК!A:P,8,FALSE())</f>
        <v>52</v>
      </c>
      <c r="I22" s="27" t="str">
        <f>VLOOKUP(B22,ИСХОДНИК!A:P,9,FALSE())</f>
        <v xml:space="preserve"> -60…120</v>
      </c>
      <c r="J22" s="35" t="str">
        <f>VLOOKUP(B22,ИСХОДНИК!A:P,15,FALSE())</f>
        <v>U6 PL40R</v>
      </c>
      <c r="K22" s="28">
        <f>VLOOKUP(B22,ИСХОДНИК!A:P,13,FALSE())</f>
        <v>72</v>
      </c>
      <c r="L22" s="28">
        <f>VLOOKUP(B22,ИСХОДНИК!A:P,14,FALSE())</f>
        <v>86.399999999999991</v>
      </c>
      <c r="M22" s="37" t="str">
        <f>IF(VLOOKUP(B22,ИСХОДНИК!A:R,18,FALSE())=1,ИСХОДНИК!$T$2,IF(VLOOKUP(B22,ИСХОДНИК!A:R,18,FALSE())=2,ИСХОДНИК!$T$4,IF(VLOOKUP(B22,ИСХОДНИК!A:R,18,FALSE())=3,ИСХОДНИК!$T$5)))</f>
        <v>●</v>
      </c>
    </row>
    <row r="23" spans="2:13" ht="22.5" customHeight="1">
      <c r="B23" s="23" t="s">
        <v>75</v>
      </c>
      <c r="C23" s="33" t="str">
        <f>VLOOKUP(B23,ИСХОДНИК!A:P,5,FALSE())</f>
        <v>REG 32 D ANG</v>
      </c>
      <c r="D23" s="25" t="s">
        <v>41</v>
      </c>
      <c r="E23" s="34" t="str">
        <f>VLOOKUP(B23,ИСХОДНИК!A:P,11,FALSE())</f>
        <v>Под сварку встык DIN</v>
      </c>
      <c r="F23" s="35">
        <f>VLOOKUP(B23,ИСХОДНИК!A:P,7,FALSE())</f>
        <v>32</v>
      </c>
      <c r="G23" s="27" t="str">
        <f>VLOOKUP(B23,ИСХОДНИК!A:P,10,FALSE())</f>
        <v>R717, R744 и фреоны</v>
      </c>
      <c r="H23" s="36">
        <f>VLOOKUP(B23,ИСХОДНИК!A:P,8,FALSE())</f>
        <v>52</v>
      </c>
      <c r="I23" s="27" t="str">
        <f>VLOOKUP(B23,ИСХОДНИК!A:P,9,FALSE())</f>
        <v xml:space="preserve"> -60…120</v>
      </c>
      <c r="J23" s="35" t="str">
        <f>VLOOKUP(B23,ИСХОДНИК!A:P,15,FALSE())</f>
        <v>U6 PL40R</v>
      </c>
      <c r="K23" s="28">
        <f>VLOOKUP(B23,ИСХОДНИК!A:P,13,FALSE())</f>
        <v>95</v>
      </c>
      <c r="L23" s="28">
        <f>VLOOKUP(B23,ИСХОДНИК!A:P,14,FALSE())</f>
        <v>114</v>
      </c>
      <c r="M23" s="37" t="str">
        <f>IF(VLOOKUP(B23,ИСХОДНИК!A:R,18,FALSE())=1,ИСХОДНИК!$T$2,IF(VLOOKUP(B23,ИСХОДНИК!A:R,18,FALSE())=2,ИСХОДНИК!$T$4,IF(VLOOKUP(B23,ИСХОДНИК!A:R,18,FALSE())=3,ИСХОДНИК!$T$5)))</f>
        <v>●</v>
      </c>
    </row>
    <row r="24" spans="2:13" ht="22.5" customHeight="1">
      <c r="B24" s="23" t="s">
        <v>76</v>
      </c>
      <c r="C24" s="33" t="str">
        <f>VLOOKUP(B24,ИСХОДНИК!A:P,5,FALSE())</f>
        <v>REG 40 D ANG</v>
      </c>
      <c r="D24" s="25" t="s">
        <v>41</v>
      </c>
      <c r="E24" s="34" t="str">
        <f>VLOOKUP(B24,ИСХОДНИК!A:P,11,FALSE())</f>
        <v>Под сварку встык DIN</v>
      </c>
      <c r="F24" s="35">
        <f>VLOOKUP(B24,ИСХОДНИК!A:P,7,FALSE())</f>
        <v>40</v>
      </c>
      <c r="G24" s="27" t="str">
        <f>VLOOKUP(B24,ИСХОДНИК!A:P,10,FALSE())</f>
        <v>R717, R744 и фреоны</v>
      </c>
      <c r="H24" s="36">
        <f>VLOOKUP(B24,ИСХОДНИК!A:P,8,FALSE())</f>
        <v>52</v>
      </c>
      <c r="I24" s="27" t="str">
        <f>VLOOKUP(B24,ИСХОДНИК!A:P,9,FALSE())</f>
        <v xml:space="preserve"> -60…120</v>
      </c>
      <c r="J24" s="35" t="str">
        <f>VLOOKUP(B24,ИСХОДНИК!A:P,15,FALSE())</f>
        <v>U6 PL40R</v>
      </c>
      <c r="K24" s="28">
        <f>VLOOKUP(B24,ИСХОДНИК!A:P,13,FALSE())</f>
        <v>125</v>
      </c>
      <c r="L24" s="28">
        <f>VLOOKUP(B24,ИСХОДНИК!A:P,14,FALSE())</f>
        <v>150</v>
      </c>
      <c r="M24" s="37" t="str">
        <f>IF(VLOOKUP(B24,ИСХОДНИК!A:R,18,FALSE())=1,ИСХОДНИК!$T$2,IF(VLOOKUP(B24,ИСХОДНИК!A:R,18,FALSE())=2,ИСХОДНИК!$T$4,IF(VLOOKUP(B24,ИСХОДНИК!A:R,18,FALSE())=3,ИСХОДНИК!$T$5)))</f>
        <v>●</v>
      </c>
    </row>
    <row r="25" spans="2:13" ht="22.5" customHeight="1">
      <c r="B25" s="23" t="s">
        <v>77</v>
      </c>
      <c r="C25" s="33" t="str">
        <f>VLOOKUP(B25,ИСХОДНИК!A:P,5,FALSE())</f>
        <v>REG 50 D ANG</v>
      </c>
      <c r="D25" s="25" t="s">
        <v>41</v>
      </c>
      <c r="E25" s="34" t="str">
        <f>VLOOKUP(B25,ИСХОДНИК!A:P,11,FALSE())</f>
        <v>Под сварку встык DIN</v>
      </c>
      <c r="F25" s="35">
        <f>VLOOKUP(B25,ИСХОДНИК!A:P,7,FALSE())</f>
        <v>50</v>
      </c>
      <c r="G25" s="27" t="str">
        <f>VLOOKUP(B25,ИСХОДНИК!A:P,10,FALSE())</f>
        <v>R717, R744 и фреоны</v>
      </c>
      <c r="H25" s="36">
        <f>VLOOKUP(B25,ИСХОДНИК!A:P,8,FALSE())</f>
        <v>52</v>
      </c>
      <c r="I25" s="27" t="str">
        <f>VLOOKUP(B25,ИСХОДНИК!A:P,9,FALSE())</f>
        <v xml:space="preserve"> -60…120</v>
      </c>
      <c r="J25" s="35" t="str">
        <f>VLOOKUP(B25,ИСХОДНИК!A:P,15,FALSE())</f>
        <v>U6 PL40R</v>
      </c>
      <c r="K25" s="28">
        <f>VLOOKUP(B25,ИСХОДНИК!A:P,13,FALSE())</f>
        <v>152</v>
      </c>
      <c r="L25" s="28">
        <f>VLOOKUP(B25,ИСХОДНИК!A:P,14,FALSE())</f>
        <v>182.4</v>
      </c>
      <c r="M25" s="38" t="str">
        <f>IF(VLOOKUP(B25,ИСХОДНИК!A:R,18,FALSE())=1,ИСХОДНИК!$T$2,IF(VLOOKUP(B25,ИСХОДНИК!A:R,18,FALSE())=2,ИСХОДНИК!$T$4,IF(VLOOKUP(B25,ИСХОДНИК!A:R,18,FALSE())=3,ИСХОДНИК!$T$5)))</f>
        <v>◑</v>
      </c>
    </row>
    <row r="26" spans="2:13" ht="22.5" customHeight="1">
      <c r="B26" s="23" t="s">
        <v>78</v>
      </c>
      <c r="C26" s="33" t="str">
        <f>VLOOKUP(B26,ИСХОДНИК!A:P,5,FALSE())</f>
        <v>REG 65 D ANG</v>
      </c>
      <c r="D26" s="25" t="s">
        <v>41</v>
      </c>
      <c r="E26" s="34" t="str">
        <f>VLOOKUP(B26,ИСХОДНИК!A:P,11,FALSE())</f>
        <v>Под сварку встык DIN</v>
      </c>
      <c r="F26" s="35">
        <f>VLOOKUP(B26,ИСХОДНИК!A:P,7,FALSE())</f>
        <v>65</v>
      </c>
      <c r="G26" s="27" t="str">
        <f>VLOOKUP(B26,ИСХОДНИК!A:P,10,FALSE())</f>
        <v>R717, R744 и фреоны</v>
      </c>
      <c r="H26" s="36">
        <f>VLOOKUP(B26,ИСХОДНИК!A:P,8,FALSE())</f>
        <v>52</v>
      </c>
      <c r="I26" s="27" t="str">
        <f>VLOOKUP(B26,ИСХОДНИК!A:P,9,FALSE())</f>
        <v xml:space="preserve"> -60…120</v>
      </c>
      <c r="J26" s="35" t="str">
        <f>VLOOKUP(B26,ИСХОДНИК!A:P,15,FALSE())</f>
        <v>U6 PL40R</v>
      </c>
      <c r="K26" s="28">
        <f>VLOOKUP(B26,ИСХОДНИК!A:P,13,FALSE())</f>
        <v>215</v>
      </c>
      <c r="L26" s="28">
        <f>VLOOKUP(B26,ИСХОДНИК!A:P,14,FALSE())</f>
        <v>258</v>
      </c>
      <c r="M26" s="38" t="str">
        <f>IF(VLOOKUP(B26,ИСХОДНИК!A:R,18,FALSE())=1,ИСХОДНИК!$T$2,IF(VLOOKUP(B26,ИСХОДНИК!A:R,18,FALSE())=2,ИСХОДНИК!$T$4,IF(VLOOKUP(B26,ИСХОДНИК!A:R,18,FALSE())=3,ИСХОДНИК!$T$5)))</f>
        <v>◑</v>
      </c>
    </row>
    <row r="27" spans="2:13" ht="22.5" customHeight="1">
      <c r="B27" s="23" t="s">
        <v>79</v>
      </c>
      <c r="C27" s="33" t="str">
        <f>VLOOKUP(B27,ИСХОДНИК!A:P,5,FALSE())</f>
        <v>REG 80 D ANG</v>
      </c>
      <c r="D27" s="25" t="s">
        <v>41</v>
      </c>
      <c r="E27" s="34" t="str">
        <f>VLOOKUP(B27,ИСХОДНИК!A:P,11,FALSE())</f>
        <v>Под сварку встык DIN</v>
      </c>
      <c r="F27" s="35">
        <f>VLOOKUP(B27,ИСХОДНИК!A:P,7,FALSE())</f>
        <v>80</v>
      </c>
      <c r="G27" s="27" t="str">
        <f>VLOOKUP(B27,ИСХОДНИК!A:P,10,FALSE())</f>
        <v>R717, R744 и фреоны</v>
      </c>
      <c r="H27" s="36">
        <f>VLOOKUP(B27,ИСХОДНИК!A:P,8,FALSE())</f>
        <v>52</v>
      </c>
      <c r="I27" s="27" t="str">
        <f>VLOOKUP(B27,ИСХОДНИК!A:P,9,FALSE())</f>
        <v xml:space="preserve"> -60…120</v>
      </c>
      <c r="J27" s="35" t="str">
        <f>VLOOKUP(B27,ИСХОДНИК!A:P,15,FALSE())</f>
        <v>U6 PL40R</v>
      </c>
      <c r="K27" s="28">
        <f>VLOOKUP(B27,ИСХОДНИК!A:P,13,FALSE())</f>
        <v>250</v>
      </c>
      <c r="L27" s="28">
        <f>VLOOKUP(B27,ИСХОДНИК!A:P,14,FALSE())</f>
        <v>300</v>
      </c>
      <c r="M27" s="37" t="str">
        <f>IF(VLOOKUP(B27,ИСХОДНИК!A:R,18,FALSE())=1,ИСХОДНИК!$T$2,IF(VLOOKUP(B27,ИСХОДНИК!A:R,18,FALSE())=2,ИСХОДНИК!$T$4,IF(VLOOKUP(B27,ИСХОДНИК!A:R,18,FALSE())=3,ИСХОДНИК!$T$5)))</f>
        <v>○</v>
      </c>
    </row>
  </sheetData>
  <mergeCells count="1">
    <mergeCell ref="B3:H3"/>
  </mergeCells>
  <conditionalFormatting sqref="K11:L18">
    <cfRule type="containsErrors" dxfId="6" priority="2">
      <formula>ISERROR(K11)</formula>
    </cfRule>
  </conditionalFormatting>
  <conditionalFormatting sqref="K20:L27">
    <cfRule type="containsErrors" dxfId="5" priority="3">
      <formula>ISERROR(K20)</formula>
    </cfRule>
  </conditionalFormatting>
  <hyperlinks>
    <hyperlink ref="B7" r:id="rId1" xr:uid="{BCF4768E-7852-4327-ADD6-49B17B796C4B}"/>
    <hyperlink ref="B8" r:id="rId2" xr:uid="{C0084DAA-8A08-42A4-98C3-269816B89F0B}"/>
  </hyperlinks>
  <pageMargins left="0.75" right="0.75" top="1" bottom="1" header="0.511811023622047" footer="0.5"/>
  <pageSetup paperSize="9" orientation="portrait" horizontalDpi="300" verticalDpi="300"/>
  <headerFooter>
    <oddFooter>&amp;C&amp;1#&amp;"Calibri,Обычный"&amp;10&amp;K000000Classified as Business</oddFoot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/>
  <dimension ref="A1:M39"/>
  <sheetViews>
    <sheetView showGridLines="0" topLeftCell="A22" zoomScale="140" zoomScaleNormal="140" workbookViewId="0">
      <selection activeCell="B8" sqref="B8"/>
    </sheetView>
  </sheetViews>
  <sheetFormatPr defaultColWidth="9.28515625" defaultRowHeight="12.75"/>
  <cols>
    <col min="1" max="1" width="2.140625" customWidth="1"/>
    <col min="2" max="2" width="16.85546875" style="1" customWidth="1"/>
    <col min="3" max="3" width="15.28515625" customWidth="1"/>
    <col min="4" max="4" width="13.28515625" hidden="1" customWidth="1"/>
    <col min="5" max="5" width="22.140625" customWidth="1"/>
    <col min="6" max="6" width="7.5703125" customWidth="1"/>
    <col min="7" max="7" width="21.140625" customWidth="1"/>
    <col min="8" max="8" width="11.85546875" customWidth="1"/>
    <col min="9" max="9" width="16" customWidth="1"/>
    <col min="10" max="10" width="12.28515625" customWidth="1"/>
    <col min="11" max="11" width="10.42578125" customWidth="1"/>
    <col min="12" max="12" width="11.28515625" customWidth="1"/>
    <col min="13" max="13" width="5.140625" customWidth="1"/>
  </cols>
  <sheetData>
    <row r="1" spans="1:13" ht="10.5" customHeight="1"/>
    <row r="2" spans="1:13" ht="18" customHeight="1">
      <c r="B2" s="3" t="s">
        <v>80</v>
      </c>
      <c r="C2" s="4"/>
      <c r="D2" s="4"/>
      <c r="E2" s="4"/>
      <c r="F2" s="4"/>
      <c r="G2" s="4"/>
      <c r="H2" s="4"/>
      <c r="I2" s="4"/>
      <c r="J2" s="4"/>
      <c r="K2" s="4"/>
      <c r="L2" s="4"/>
      <c r="M2" s="6"/>
    </row>
    <row r="3" spans="1:13" ht="63" customHeight="1">
      <c r="B3" s="261" t="s">
        <v>81</v>
      </c>
      <c r="C3" s="261"/>
      <c r="D3" s="261"/>
      <c r="E3" s="261"/>
      <c r="F3" s="261"/>
      <c r="G3" s="261"/>
      <c r="H3" s="261"/>
      <c r="I3" s="40"/>
      <c r="J3" s="40"/>
      <c r="K3" s="40"/>
      <c r="L3" s="40"/>
      <c r="M3" s="9"/>
    </row>
    <row r="4" spans="1:13" ht="11.25" customHeight="1">
      <c r="B4" s="10" t="s">
        <v>2</v>
      </c>
      <c r="C4" s="11" t="s">
        <v>3</v>
      </c>
      <c r="D4" s="12"/>
      <c r="E4" s="13"/>
      <c r="F4" s="14"/>
      <c r="G4" s="14"/>
      <c r="H4" s="54"/>
      <c r="I4" s="40"/>
      <c r="J4" s="40"/>
      <c r="K4" s="40"/>
      <c r="L4" s="40"/>
      <c r="M4" s="9"/>
    </row>
    <row r="5" spans="1:13" ht="10.5" customHeight="1">
      <c r="B5" s="199" t="s">
        <v>4</v>
      </c>
      <c r="C5" s="11" t="s">
        <v>5</v>
      </c>
      <c r="D5" s="12"/>
      <c r="E5" s="13"/>
      <c r="F5" s="14"/>
      <c r="G5" s="14"/>
      <c r="H5" s="54"/>
      <c r="I5" s="40"/>
      <c r="J5" s="40"/>
      <c r="K5" s="40"/>
      <c r="L5" s="40"/>
      <c r="M5" s="9"/>
    </row>
    <row r="6" spans="1:13" ht="11.25" customHeight="1">
      <c r="B6" s="16" t="s">
        <v>6</v>
      </c>
      <c r="C6" s="11" t="s">
        <v>7</v>
      </c>
      <c r="D6" s="12"/>
      <c r="E6" s="13"/>
      <c r="F6" s="14"/>
      <c r="G6" s="14"/>
      <c r="H6" s="54"/>
      <c r="I6" s="40"/>
      <c r="J6" s="40"/>
      <c r="K6" s="40"/>
      <c r="L6" s="40"/>
      <c r="M6" s="9"/>
    </row>
    <row r="7" spans="1:13" ht="15" customHeight="1">
      <c r="B7" s="203" t="s">
        <v>8</v>
      </c>
      <c r="C7" s="17"/>
      <c r="D7" s="17"/>
      <c r="E7" s="17"/>
      <c r="F7" s="15"/>
      <c r="G7" s="15"/>
      <c r="H7" s="40"/>
      <c r="I7" s="40"/>
      <c r="J7" s="40"/>
      <c r="K7" s="40"/>
      <c r="L7" s="40"/>
      <c r="M7" s="9"/>
    </row>
    <row r="8" spans="1:13" ht="15" customHeight="1">
      <c r="A8" s="114"/>
      <c r="B8" s="201" t="s">
        <v>341</v>
      </c>
      <c r="C8" s="130"/>
      <c r="D8" s="130"/>
      <c r="E8" s="131"/>
      <c r="F8" s="202"/>
      <c r="G8" s="202"/>
      <c r="H8" s="40"/>
      <c r="I8" s="40"/>
      <c r="J8" s="40"/>
      <c r="K8" s="40"/>
      <c r="L8" s="40"/>
      <c r="M8" s="9"/>
    </row>
    <row r="9" spans="1:13" ht="18" customHeight="1">
      <c r="B9" s="18" t="s">
        <v>82</v>
      </c>
      <c r="C9" s="19"/>
      <c r="D9" s="19"/>
      <c r="E9" s="19"/>
      <c r="F9" s="19"/>
      <c r="G9" s="19"/>
      <c r="H9" s="19"/>
      <c r="I9" s="19"/>
      <c r="J9" s="19"/>
      <c r="K9" s="19"/>
      <c r="L9" s="19"/>
      <c r="M9" s="20"/>
    </row>
    <row r="10" spans="1:13" ht="37.5" customHeight="1">
      <c r="B10" s="21" t="s">
        <v>10</v>
      </c>
      <c r="C10" s="21" t="s">
        <v>11</v>
      </c>
      <c r="D10" s="21" t="s">
        <v>12</v>
      </c>
      <c r="E10" s="21" t="s">
        <v>13</v>
      </c>
      <c r="F10" s="21" t="s">
        <v>14</v>
      </c>
      <c r="G10" s="21" t="s">
        <v>15</v>
      </c>
      <c r="H10" s="21" t="s">
        <v>83</v>
      </c>
      <c r="I10" s="21" t="s">
        <v>17</v>
      </c>
      <c r="J10" s="45" t="s">
        <v>19</v>
      </c>
      <c r="K10" s="21" t="s">
        <v>20</v>
      </c>
      <c r="L10" s="21" t="s">
        <v>21</v>
      </c>
      <c r="M10" s="55" t="s">
        <v>22</v>
      </c>
    </row>
    <row r="11" spans="1:13" ht="23.25" customHeight="1">
      <c r="B11" s="23" t="s">
        <v>84</v>
      </c>
      <c r="C11" s="24" t="str">
        <f>VLOOKUP(B11,ИСХОДНИК!A:P,5,FALSE())</f>
        <v>CHV 15 D STR</v>
      </c>
      <c r="D11" s="25" t="s">
        <v>24</v>
      </c>
      <c r="E11" s="26" t="str">
        <f>VLOOKUP(B11,ИСХОДНИК!A:P,11,FALSE())</f>
        <v>Под сварку встык DIN</v>
      </c>
      <c r="F11" s="25">
        <f>VLOOKUP(B11,ИСХОДНИК!A:P,7,FALSE())</f>
        <v>15</v>
      </c>
      <c r="G11" s="27" t="str">
        <f>VLOOKUP(B11,ИСХОДНИК!A:P,10,FALSE())</f>
        <v>R717, R744 и фреоны</v>
      </c>
      <c r="H11" s="27">
        <f>VLOOKUP(B11,ИСХОДНИК!A:P,8,FALSE())</f>
        <v>52</v>
      </c>
      <c r="I11" s="27" t="str">
        <f>VLOOKUP(B11,ИСХОДНИК!A:P,9,FALSE())</f>
        <v xml:space="preserve"> -60…120</v>
      </c>
      <c r="J11" s="25" t="str">
        <f>VLOOKUP(B11,ИСХОДНИК!A:P,15,FALSE())</f>
        <v>U6 PL40R</v>
      </c>
      <c r="K11" s="28">
        <f>VLOOKUP(B11,ИСХОДНИК!A:P,13,FALSE())</f>
        <v>60</v>
      </c>
      <c r="L11" s="28">
        <f>VLOOKUP(B11,ИСХОДНИК!A:P,14,FALSE())</f>
        <v>72</v>
      </c>
      <c r="M11" s="31" t="str">
        <f>IF(VLOOKUP(B11,ИСХОДНИК!A:R,18,FALSE())=1,ИСХОДНИК!$T$2,IF(VLOOKUP(B11,ИСХОДНИК!A:R,18,FALSE())=2,ИСХОДНИК!$T$4,IF(VLOOKUP(B11,ИСХОДНИК!A:R,18,FALSE())=3,ИСХОДНИК!$T$5)))</f>
        <v>◑</v>
      </c>
    </row>
    <row r="12" spans="1:13" ht="23.25" customHeight="1">
      <c r="B12" s="23" t="s">
        <v>85</v>
      </c>
      <c r="C12" s="24" t="str">
        <f>VLOOKUP(B12,ИСХОДНИК!A:P,5,FALSE())</f>
        <v>CHV 20 D STR</v>
      </c>
      <c r="D12" s="25" t="s">
        <v>24</v>
      </c>
      <c r="E12" s="26" t="str">
        <f>VLOOKUP(B12,ИСХОДНИК!A:P,11,FALSE())</f>
        <v>Под сварку встык DIN</v>
      </c>
      <c r="F12" s="25">
        <f>VLOOKUP(B12,ИСХОДНИК!A:P,7,FALSE())</f>
        <v>20</v>
      </c>
      <c r="G12" s="27" t="str">
        <f>VLOOKUP(B12,ИСХОДНИК!A:P,10,FALSE())</f>
        <v>R717, R744 и фреоны</v>
      </c>
      <c r="H12" s="27">
        <f>VLOOKUP(B12,ИСХОДНИК!A:P,8,FALSE())</f>
        <v>52</v>
      </c>
      <c r="I12" s="27" t="str">
        <f>VLOOKUP(B12,ИСХОДНИК!A:P,9,FALSE())</f>
        <v xml:space="preserve"> -60…120</v>
      </c>
      <c r="J12" s="25" t="str">
        <f>VLOOKUP(B12,ИСХОДНИК!A:P,15,FALSE())</f>
        <v>U6 PL40R</v>
      </c>
      <c r="K12" s="28">
        <f>VLOOKUP(B12,ИСХОДНИК!A:P,13,FALSE())</f>
        <v>64</v>
      </c>
      <c r="L12" s="28">
        <f>VLOOKUP(B12,ИСХОДНИК!A:P,14,FALSE())</f>
        <v>76.8</v>
      </c>
      <c r="M12" s="31" t="str">
        <f>IF(VLOOKUP(B12,ИСХОДНИК!A:R,18,FALSE())=1,ИСХОДНИК!$T$2,IF(VLOOKUP(B12,ИСХОДНИК!A:R,18,FALSE())=2,ИСХОДНИК!$T$4,IF(VLOOKUP(B12,ИСХОДНИК!A:R,18,FALSE())=3,ИСХОДНИК!$T$5)))</f>
        <v>◑</v>
      </c>
    </row>
    <row r="13" spans="1:13" ht="24" customHeight="1">
      <c r="B13" s="23" t="s">
        <v>86</v>
      </c>
      <c r="C13" s="24" t="str">
        <f>VLOOKUP(B13,ИСХОДНИК!A:P,5,FALSE())</f>
        <v>CHV 25 D STR</v>
      </c>
      <c r="D13" s="25" t="s">
        <v>24</v>
      </c>
      <c r="E13" s="26" t="str">
        <f>VLOOKUP(B13,ИСХОДНИК!A:P,11,FALSE())</f>
        <v>Под сварку встык DIN</v>
      </c>
      <c r="F13" s="25">
        <f>VLOOKUP(B13,ИСХОДНИК!A:P,7,FALSE())</f>
        <v>25</v>
      </c>
      <c r="G13" s="27" t="str">
        <f>VLOOKUP(B13,ИСХОДНИК!A:P,10,FALSE())</f>
        <v>R717, R744 и фреоны</v>
      </c>
      <c r="H13" s="27">
        <f>VLOOKUP(B13,ИСХОДНИК!A:P,8,FALSE())</f>
        <v>52</v>
      </c>
      <c r="I13" s="27" t="str">
        <f>VLOOKUP(B13,ИСХОДНИК!A:P,9,FALSE())</f>
        <v xml:space="preserve"> -60…120</v>
      </c>
      <c r="J13" s="25" t="str">
        <f>VLOOKUP(B13,ИСХОДНИК!A:P,15,FALSE())</f>
        <v>U6 PL40R</v>
      </c>
      <c r="K13" s="28">
        <f>VLOOKUP(B13,ИСХОДНИК!A:P,13,FALSE())</f>
        <v>80</v>
      </c>
      <c r="L13" s="28">
        <f>VLOOKUP(B13,ИСХОДНИК!A:P,14,FALSE())</f>
        <v>96</v>
      </c>
      <c r="M13" s="31" t="str">
        <f>IF(VLOOKUP(B13,ИСХОДНИК!A:R,18,FALSE())=1,ИСХОДНИК!$T$2,IF(VLOOKUP(B13,ИСХОДНИК!A:R,18,FALSE())=2,ИСХОДНИК!$T$4,IF(VLOOKUP(B13,ИСХОДНИК!A:R,18,FALSE())=3,ИСХОДНИК!$T$5)))</f>
        <v>◑</v>
      </c>
    </row>
    <row r="14" spans="1:13" ht="24" customHeight="1">
      <c r="B14" s="23" t="s">
        <v>87</v>
      </c>
      <c r="C14" s="24" t="str">
        <f>VLOOKUP(B14,ИСХОДНИК!A:P,5,FALSE())</f>
        <v>CHV 32 D STR</v>
      </c>
      <c r="D14" s="25" t="s">
        <v>24</v>
      </c>
      <c r="E14" s="26" t="str">
        <f>VLOOKUP(B14,ИСХОДНИК!A:P,11,FALSE())</f>
        <v>Под сварку встык DIN</v>
      </c>
      <c r="F14" s="25">
        <f>VLOOKUP(B14,ИСХОДНИК!A:P,7,FALSE())</f>
        <v>32</v>
      </c>
      <c r="G14" s="27" t="str">
        <f>VLOOKUP(B14,ИСХОДНИК!A:P,10,FALSE())</f>
        <v>R717, R744 и фреоны</v>
      </c>
      <c r="H14" s="27">
        <f>VLOOKUP(B14,ИСХОДНИК!A:P,8,FALSE())</f>
        <v>52</v>
      </c>
      <c r="I14" s="27" t="str">
        <f>VLOOKUP(B14,ИСХОДНИК!A:P,9,FALSE())</f>
        <v xml:space="preserve"> -60…120</v>
      </c>
      <c r="J14" s="25" t="str">
        <f>VLOOKUP(B14,ИСХОДНИК!A:P,15,FALSE())</f>
        <v>U6 PL40R</v>
      </c>
      <c r="K14" s="28">
        <f>VLOOKUP(B14,ИСХОДНИК!A:P,13,FALSE())</f>
        <v>98</v>
      </c>
      <c r="L14" s="28">
        <f>VLOOKUP(B14,ИСХОДНИК!A:P,14,FALSE())</f>
        <v>117.6</v>
      </c>
      <c r="M14" s="31" t="str">
        <f>IF(VLOOKUP(B14,ИСХОДНИК!A:R,18,FALSE())=1,ИСХОДНИК!$T$2,IF(VLOOKUP(B14,ИСХОДНИК!A:R,18,FALSE())=2,ИСХОДНИК!$T$4,IF(VLOOKUP(B14,ИСХОДНИК!A:R,18,FALSE())=3,ИСХОДНИК!$T$5)))</f>
        <v>◑</v>
      </c>
    </row>
    <row r="15" spans="1:13" ht="23.25" customHeight="1">
      <c r="B15" s="23" t="s">
        <v>88</v>
      </c>
      <c r="C15" s="24" t="str">
        <f>VLOOKUP(B15,ИСХОДНИК!A:P,5,FALSE())</f>
        <v>CHV 40 D STR</v>
      </c>
      <c r="D15" s="25" t="s">
        <v>24</v>
      </c>
      <c r="E15" s="26" t="str">
        <f>VLOOKUP(B15,ИСХОДНИК!A:P,11,FALSE())</f>
        <v>Под сварку встык DIN</v>
      </c>
      <c r="F15" s="25">
        <f>VLOOKUP(B15,ИСХОДНИК!A:P,7,FALSE())</f>
        <v>40</v>
      </c>
      <c r="G15" s="27" t="str">
        <f>VLOOKUP(B15,ИСХОДНИК!A:P,10,FALSE())</f>
        <v>R717, R744 и фреоны</v>
      </c>
      <c r="H15" s="27">
        <f>VLOOKUP(B15,ИСХОДНИК!A:P,8,FALSE())</f>
        <v>52</v>
      </c>
      <c r="I15" s="27" t="str">
        <f>VLOOKUP(B15,ИСХОДНИК!A:P,9,FALSE())</f>
        <v xml:space="preserve"> -60…120</v>
      </c>
      <c r="J15" s="25" t="str">
        <f>VLOOKUP(B15,ИСХОДНИК!A:P,15,FALSE())</f>
        <v>U6 PL40R</v>
      </c>
      <c r="K15" s="28">
        <f>VLOOKUP(B15,ИСХОДНИК!A:P,13,FALSE())</f>
        <v>126</v>
      </c>
      <c r="L15" s="28">
        <f>VLOOKUP(B15,ИСХОДНИК!A:P,14,FALSE())</f>
        <v>151.19999999999999</v>
      </c>
      <c r="M15" s="31" t="str">
        <f>IF(VLOOKUP(B15,ИСХОДНИК!A:R,18,FALSE())=1,ИСХОДНИК!$T$2,IF(VLOOKUP(B15,ИСХОДНИК!A:R,18,FALSE())=2,ИСХОДНИК!$T$4,IF(VLOOKUP(B15,ИСХОДНИК!A:R,18,FALSE())=3,ИСХОДНИК!$T$5)))</f>
        <v>◑</v>
      </c>
    </row>
    <row r="16" spans="1:13" ht="23.25" customHeight="1">
      <c r="B16" s="23" t="s">
        <v>89</v>
      </c>
      <c r="C16" s="24" t="str">
        <f>VLOOKUP(B16,ИСХОДНИК!A:P,5,FALSE())</f>
        <v>CHV 50 D STR</v>
      </c>
      <c r="D16" s="25" t="s">
        <v>24</v>
      </c>
      <c r="E16" s="26" t="str">
        <f>VLOOKUP(B16,ИСХОДНИК!A:P,11,FALSE())</f>
        <v>Под сварку встык DIN</v>
      </c>
      <c r="F16" s="25">
        <f>VLOOKUP(B16,ИСХОДНИК!A:P,7,FALSE())</f>
        <v>50</v>
      </c>
      <c r="G16" s="27" t="str">
        <f>VLOOKUP(B16,ИСХОДНИК!A:P,10,FALSE())</f>
        <v>R717, R744 и фреоны</v>
      </c>
      <c r="H16" s="27">
        <f>VLOOKUP(B16,ИСХОДНИК!A:P,8,FALSE())</f>
        <v>52</v>
      </c>
      <c r="I16" s="27" t="str">
        <f>VLOOKUP(B16,ИСХОДНИК!A:P,9,FALSE())</f>
        <v xml:space="preserve"> -60…120</v>
      </c>
      <c r="J16" s="25" t="str">
        <f>VLOOKUP(B16,ИСХОДНИК!A:P,15,FALSE())</f>
        <v>U6 PL40R</v>
      </c>
      <c r="K16" s="28">
        <f>VLOOKUP(B16,ИСХОДНИК!A:P,13,FALSE())</f>
        <v>150</v>
      </c>
      <c r="L16" s="28">
        <f>VLOOKUP(B16,ИСХОДНИК!A:P,14,FALSE())</f>
        <v>180</v>
      </c>
      <c r="M16" s="31" t="str">
        <f>IF(VLOOKUP(B16,ИСХОДНИК!A:R,18,FALSE())=1,ИСХОДНИК!$T$2,IF(VLOOKUP(B16,ИСХОДНИК!A:R,18,FALSE())=2,ИСХОДНИК!$T$4,IF(VLOOKUP(B16,ИСХОДНИК!A:R,18,FALSE())=3,ИСХОДНИК!$T$5)))</f>
        <v>◑</v>
      </c>
    </row>
    <row r="17" spans="2:13" ht="23.25" customHeight="1">
      <c r="B17" s="23" t="s">
        <v>90</v>
      </c>
      <c r="C17" s="24" t="str">
        <f>VLOOKUP(B17,ИСХОДНИК!A:P,5,FALSE())</f>
        <v>CHV 65 D STR</v>
      </c>
      <c r="D17" s="25" t="s">
        <v>24</v>
      </c>
      <c r="E17" s="26" t="str">
        <f>VLOOKUP(B17,ИСХОДНИК!A:P,11,FALSE())</f>
        <v>Под сварку встык DIN</v>
      </c>
      <c r="F17" s="25">
        <f>VLOOKUP(B17,ИСХОДНИК!A:P,7,FALSE())</f>
        <v>65</v>
      </c>
      <c r="G17" s="27" t="str">
        <f>VLOOKUP(B17,ИСХОДНИК!A:P,10,FALSE())</f>
        <v>R717, R744 и фреоны</v>
      </c>
      <c r="H17" s="27">
        <f>VLOOKUP(B17,ИСХОДНИК!A:P,8,FALSE())</f>
        <v>52</v>
      </c>
      <c r="I17" s="27" t="str">
        <f>VLOOKUP(B17,ИСХОДНИК!A:P,9,FALSE())</f>
        <v xml:space="preserve"> -60…120</v>
      </c>
      <c r="J17" s="25" t="str">
        <f>VLOOKUP(B17,ИСХОДНИК!A:P,15,FALSE())</f>
        <v>U6 PL40R</v>
      </c>
      <c r="K17" s="28">
        <f>VLOOKUP(B17,ИСХОДНИК!A:P,13,FALSE())</f>
        <v>210</v>
      </c>
      <c r="L17" s="28">
        <f>VLOOKUP(B17,ИСХОДНИК!A:P,14,FALSE())</f>
        <v>252</v>
      </c>
      <c r="M17" s="31" t="str">
        <f>IF(VLOOKUP(B17,ИСХОДНИК!A:R,18,FALSE())=1,ИСХОДНИК!$T$2,IF(VLOOKUP(B17,ИСХОДНИК!A:R,18,FALSE())=2,ИСХОДНИК!$T$4,IF(VLOOKUP(B17,ИСХОДНИК!A:R,18,FALSE())=3,ИСХОДНИК!$T$5)))</f>
        <v>◑</v>
      </c>
    </row>
    <row r="18" spans="2:13" ht="23.25" customHeight="1">
      <c r="B18" s="23" t="s">
        <v>91</v>
      </c>
      <c r="C18" s="24" t="str">
        <f>VLOOKUP(B18,ИСХОДНИК!A:P,5,FALSE())</f>
        <v>CHV 80 D STR</v>
      </c>
      <c r="D18" s="25" t="s">
        <v>24</v>
      </c>
      <c r="E18" s="26" t="str">
        <f>VLOOKUP(B18,ИСХОДНИК!A:P,11,FALSE())</f>
        <v>Под сварку встык DIN</v>
      </c>
      <c r="F18" s="25">
        <f>VLOOKUP(B18,ИСХОДНИК!A:P,7,FALSE())</f>
        <v>80</v>
      </c>
      <c r="G18" s="27" t="str">
        <f>VLOOKUP(B18,ИСХОДНИК!A:P,10,FALSE())</f>
        <v>R717, R744 и фреоны</v>
      </c>
      <c r="H18" s="27">
        <f>VLOOKUP(B18,ИСХОДНИК!A:P,8,FALSE())</f>
        <v>52</v>
      </c>
      <c r="I18" s="27" t="str">
        <f>VLOOKUP(B18,ИСХОДНИК!A:P,9,FALSE())</f>
        <v xml:space="preserve"> -60…120</v>
      </c>
      <c r="J18" s="25" t="str">
        <f>VLOOKUP(B18,ИСХОДНИК!A:P,15,FALSE())</f>
        <v>U6 PL40R</v>
      </c>
      <c r="K18" s="28">
        <f>VLOOKUP(B18,ИСХОДНИК!A:P,13,FALSE())</f>
        <v>250</v>
      </c>
      <c r="L18" s="28">
        <f>VLOOKUP(B18,ИСХОДНИК!A:P,14,FALSE())</f>
        <v>300</v>
      </c>
      <c r="M18" s="31" t="str">
        <f>IF(VLOOKUP(B18,ИСХОДНИК!A:R,18,FALSE())=1,ИСХОДНИК!$T$2,IF(VLOOKUP(B18,ИСХОДНИК!A:R,18,FALSE())=2,ИСХОДНИК!$T$4,IF(VLOOKUP(B18,ИСХОДНИК!A:R,18,FALSE())=3,ИСХОДНИК!$T$5)))</f>
        <v>◑</v>
      </c>
    </row>
    <row r="19" spans="2:13" ht="23.25" customHeight="1">
      <c r="B19" s="23" t="s">
        <v>92</v>
      </c>
      <c r="C19" s="24" t="str">
        <f>VLOOKUP(B19,ИСХОДНИК!A:P,5,FALSE())</f>
        <v>CHV 100 D STR</v>
      </c>
      <c r="D19" s="25" t="s">
        <v>24</v>
      </c>
      <c r="E19" s="26" t="str">
        <f>VLOOKUP(B19,ИСХОДНИК!A:P,11,FALSE())</f>
        <v>Под сварку встык DIN</v>
      </c>
      <c r="F19" s="25">
        <f>VLOOKUP(B19,ИСХОДНИК!A:P,7,FALSE())</f>
        <v>100</v>
      </c>
      <c r="G19" s="27" t="str">
        <f>VLOOKUP(B19,ИСХОДНИК!A:P,10,FALSE())</f>
        <v>R717, R744 и фреоны</v>
      </c>
      <c r="H19" s="27">
        <f>VLOOKUP(B19,ИСХОДНИК!A:P,8,FALSE())</f>
        <v>52</v>
      </c>
      <c r="I19" s="27" t="str">
        <f>VLOOKUP(B19,ИСХОДНИК!A:P,9,FALSE())</f>
        <v xml:space="preserve"> -60…120</v>
      </c>
      <c r="J19" s="25" t="str">
        <f>VLOOKUP(B19,ИСХОДНИК!A:P,15,FALSE())</f>
        <v>U6 PL40R</v>
      </c>
      <c r="K19" s="28">
        <f>VLOOKUP(B19,ИСХОДНИК!A:P,13,FALSE())</f>
        <v>460</v>
      </c>
      <c r="L19" s="28">
        <f>VLOOKUP(B19,ИСХОДНИК!A:P,14,FALSE())</f>
        <v>552</v>
      </c>
      <c r="M19" s="29" t="str">
        <f>IF(VLOOKUP(B19,ИСХОДНИК!A:R,18,FALSE())=1,ИСХОДНИК!$T$2,IF(VLOOKUP(B19,ИСХОДНИК!A:R,18,FALSE())=2,ИСХОДНИК!$T$4,IF(VLOOKUP(B19,ИСХОДНИК!A:R,18,FALSE())=3,ИСХОДНИК!$T$5)))</f>
        <v>○</v>
      </c>
    </row>
    <row r="20" spans="2:13" ht="22.5" customHeight="1">
      <c r="B20" s="23" t="s">
        <v>93</v>
      </c>
      <c r="C20" s="24" t="str">
        <f>VLOOKUP(B20,ИСХОДНИК!A:P,5,FALSE())</f>
        <v>CHV 125 D STR</v>
      </c>
      <c r="D20" s="25" t="s">
        <v>24</v>
      </c>
      <c r="E20" s="26" t="str">
        <f>VLOOKUP(B20,ИСХОДНИК!A:P,11,FALSE())</f>
        <v>Под сварку встык DIN</v>
      </c>
      <c r="F20" s="25">
        <f>VLOOKUP(B20,ИСХОДНИК!A:P,7,FALSE())</f>
        <v>125</v>
      </c>
      <c r="G20" s="27" t="str">
        <f>VLOOKUP(B20,ИСХОДНИК!A:P,10,FALSE())</f>
        <v>R717, R744 и фреоны</v>
      </c>
      <c r="H20" s="27">
        <f>VLOOKUP(B20,ИСХОДНИК!A:P,8,FALSE())</f>
        <v>52</v>
      </c>
      <c r="I20" s="27" t="str">
        <f>VLOOKUP(B20,ИСХОДНИК!A:P,9,FALSE())</f>
        <v xml:space="preserve"> -60…120</v>
      </c>
      <c r="J20" s="25" t="str">
        <f>VLOOKUP(B20,ИСХОДНИК!A:P,15,FALSE())</f>
        <v>U6 PL40R</v>
      </c>
      <c r="K20" s="28">
        <f>VLOOKUP(B20,ИСХОДНИК!A:P,13,FALSE())</f>
        <v>870</v>
      </c>
      <c r="L20" s="28">
        <f>VLOOKUP(B20,ИСХОДНИК!A:P,14,FALSE())</f>
        <v>1044</v>
      </c>
      <c r="M20" s="29" t="str">
        <f>IF(VLOOKUP(B20,ИСХОДНИК!A:R,18,FALSE())=1,ИСХОДНИК!$T$2,IF(VLOOKUP(B20,ИСХОДНИК!A:R,18,FALSE())=2,ИСХОДНИК!$T$4,IF(VLOOKUP(B20,ИСХОДНИК!A:R,18,FALSE())=3,ИСХОДНИК!$T$5)))</f>
        <v>○</v>
      </c>
    </row>
    <row r="21" spans="2:13" ht="22.5" customHeight="1">
      <c r="B21" s="23" t="s">
        <v>94</v>
      </c>
      <c r="C21" s="24" t="str">
        <f>VLOOKUP(B21,ИСХОДНИК!A:P,5,FALSE())</f>
        <v>CHV 150 D STR</v>
      </c>
      <c r="D21" s="25" t="s">
        <v>24</v>
      </c>
      <c r="E21" s="26" t="str">
        <f>VLOOKUP(B21,ИСХОДНИК!A:P,11,FALSE())</f>
        <v>Под сварку встык DIN</v>
      </c>
      <c r="F21" s="25">
        <f>VLOOKUP(B21,ИСХОДНИК!A:P,7,FALSE())</f>
        <v>150</v>
      </c>
      <c r="G21" s="27" t="str">
        <f>VLOOKUP(B21,ИСХОДНИК!A:P,10,FALSE())</f>
        <v>R717, R744 и фреоны</v>
      </c>
      <c r="H21" s="27">
        <f>VLOOKUP(B21,ИСХОДНИК!A:P,8,FALSE())</f>
        <v>52</v>
      </c>
      <c r="I21" s="27" t="str">
        <f>VLOOKUP(B21,ИСХОДНИК!A:P,9,FALSE())</f>
        <v xml:space="preserve"> -60…120</v>
      </c>
      <c r="J21" s="25" t="str">
        <f>VLOOKUP(B21,ИСХОДНИК!A:P,15,FALSE())</f>
        <v>U6 PL40R</v>
      </c>
      <c r="K21" s="28">
        <f>VLOOKUP(B21,ИСХОДНИК!A:P,13,FALSE())</f>
        <v>1290</v>
      </c>
      <c r="L21" s="28">
        <f>VLOOKUP(B21,ИСХОДНИК!A:P,14,FALSE())</f>
        <v>1548</v>
      </c>
      <c r="M21" s="29" t="str">
        <f>IF(VLOOKUP(B21,ИСХОДНИК!A:R,18,FALSE())=1,ИСХОДНИК!$T$2,IF(VLOOKUP(B21,ИСХОДНИК!A:R,18,FALSE())=2,ИСХОДНИК!$T$4,IF(VLOOKUP(B21,ИСХОДНИК!A:R,18,FALSE())=3,ИСХОДНИК!$T$5)))</f>
        <v>○</v>
      </c>
    </row>
    <row r="22" spans="2:13" ht="23.25" customHeight="1">
      <c r="B22" s="23" t="s">
        <v>95</v>
      </c>
      <c r="C22" s="24" t="str">
        <f>VLOOKUP(B22,ИСХОДНИК!A:P,5,FALSE())</f>
        <v>CHV 100 D STR</v>
      </c>
      <c r="D22" s="25" t="s">
        <v>24</v>
      </c>
      <c r="E22" s="26" t="str">
        <f>VLOOKUP(B22,ИСХОДНИК!A:P,11,FALSE())</f>
        <v>Под сварку встык DIN</v>
      </c>
      <c r="F22" s="25">
        <f>VLOOKUP(B22,ИСХОДНИК!A:P,7,FALSE())</f>
        <v>100</v>
      </c>
      <c r="G22" s="27" t="str">
        <f>VLOOKUP(B22,ИСХОДНИК!A:P,10,FALSE())</f>
        <v>R717, R744 и фреоны</v>
      </c>
      <c r="H22" s="27">
        <f>VLOOKUP(B22,ИСХОДНИК!A:P,8,FALSE())</f>
        <v>40</v>
      </c>
      <c r="I22" s="27" t="str">
        <f>VLOOKUP(B22,ИСХОДНИК!A:P,9,FALSE())</f>
        <v xml:space="preserve"> -60…120</v>
      </c>
      <c r="J22" s="25" t="str">
        <f>VLOOKUP(B22,ИСХОДНИК!A:P,15,FALSE())</f>
        <v>U6 PL40R</v>
      </c>
      <c r="K22" s="28">
        <f>VLOOKUP(B22,ИСХОДНИК!A:P,13,FALSE())</f>
        <v>390</v>
      </c>
      <c r="L22" s="28">
        <f>VLOOKUP(B22,ИСХОДНИК!A:P,14,FALSE())</f>
        <v>468</v>
      </c>
      <c r="M22" s="29" t="str">
        <f>IF(VLOOKUP(B22,ИСХОДНИК!A:R,18,FALSE())=1,ИСХОДНИК!$T$2,IF(VLOOKUP(B22,ИСХОДНИК!A:R,18,FALSE())=2,ИСХОДНИК!$T$4,IF(VLOOKUP(B22,ИСХОДНИК!A:R,18,FALSE())=3,ИСХОДНИК!$T$5)))</f>
        <v>○</v>
      </c>
    </row>
    <row r="23" spans="2:13" ht="23.25" customHeight="1">
      <c r="B23" s="23" t="s">
        <v>96</v>
      </c>
      <c r="C23" s="24" t="str">
        <f>VLOOKUP(B23,ИСХОДНИК!A:P,5,FALSE())</f>
        <v>CHV 125 D STR</v>
      </c>
      <c r="D23" s="25" t="s">
        <v>24</v>
      </c>
      <c r="E23" s="26" t="str">
        <f>VLOOKUP(B23,ИСХОДНИК!A:P,11,FALSE())</f>
        <v>Под сварку встык DIN</v>
      </c>
      <c r="F23" s="25">
        <f>VLOOKUP(B23,ИСХОДНИК!A:P,7,FALSE())</f>
        <v>125</v>
      </c>
      <c r="G23" s="27" t="str">
        <f>VLOOKUP(B23,ИСХОДНИК!A:P,10,FALSE())</f>
        <v>R717, R744 и фреоны</v>
      </c>
      <c r="H23" s="27">
        <f>VLOOKUP(B23,ИСХОДНИК!A:P,8,FALSE())</f>
        <v>40</v>
      </c>
      <c r="I23" s="27" t="str">
        <f>VLOOKUP(B23,ИСХОДНИК!A:P,9,FALSE())</f>
        <v xml:space="preserve"> -60…120</v>
      </c>
      <c r="J23" s="25" t="str">
        <f>VLOOKUP(B23,ИСХОДНИК!A:P,15,FALSE())</f>
        <v>U6 PL40R</v>
      </c>
      <c r="K23" s="28">
        <f>VLOOKUP(B23,ИСХОДНИК!A:P,13,FALSE())</f>
        <v>680</v>
      </c>
      <c r="L23" s="28">
        <f>VLOOKUP(B23,ИСХОДНИК!A:P,14,FALSE())</f>
        <v>816</v>
      </c>
      <c r="M23" s="29" t="str">
        <f>IF(VLOOKUP(B23,ИСХОДНИК!A:R,18,FALSE())=1,ИСХОДНИК!$T$2,IF(VLOOKUP(B23,ИСХОДНИК!A:R,18,FALSE())=2,ИСХОДНИК!$T$4,IF(VLOOKUP(B23,ИСХОДНИК!A:R,18,FALSE())=3,ИСХОДНИК!$T$5)))</f>
        <v>○</v>
      </c>
    </row>
    <row r="24" spans="2:13" ht="23.25" customHeight="1">
      <c r="B24" s="23" t="s">
        <v>97</v>
      </c>
      <c r="C24" s="24" t="str">
        <f>VLOOKUP(B24,ИСХОДНИК!A:P,5,FALSE())</f>
        <v>CHV 150 D STR</v>
      </c>
      <c r="D24" s="25" t="s">
        <v>24</v>
      </c>
      <c r="E24" s="26" t="str">
        <f>VLOOKUP(B24,ИСХОДНИК!A:P,11,FALSE())</f>
        <v>Под сварку встык DIN</v>
      </c>
      <c r="F24" s="25">
        <f>VLOOKUP(B24,ИСХОДНИК!A:P,7,FALSE())</f>
        <v>150</v>
      </c>
      <c r="G24" s="27" t="str">
        <f>VLOOKUP(B24,ИСХОДНИК!A:P,10,FALSE())</f>
        <v>R717, R744 и фреоны</v>
      </c>
      <c r="H24" s="27">
        <f>VLOOKUP(B24,ИСХОДНИК!A:P,8,FALSE())</f>
        <v>40</v>
      </c>
      <c r="I24" s="27" t="str">
        <f>VLOOKUP(B24,ИСХОДНИК!A:P,9,FALSE())</f>
        <v xml:space="preserve"> -60…120</v>
      </c>
      <c r="J24" s="25" t="str">
        <f>VLOOKUP(B24,ИСХОДНИК!A:P,15,FALSE())</f>
        <v>U6 PL40R</v>
      </c>
      <c r="K24" s="28">
        <f>VLOOKUP(B24,ИСХОДНИК!A:P,13,FALSE())</f>
        <v>1000</v>
      </c>
      <c r="L24" s="28">
        <f>VLOOKUP(B24,ИСХОДНИК!A:P,14,FALSE())</f>
        <v>1200</v>
      </c>
      <c r="M24" s="29" t="str">
        <f>IF(VLOOKUP(B24,ИСХОДНИК!A:R,18,FALSE())=1,ИСХОДНИК!$T$2,IF(VLOOKUP(B24,ИСХОДНИК!A:R,18,FALSE())=2,ИСХОДНИК!$T$4,IF(VLOOKUP(B24,ИСХОДНИК!A:R,18,FALSE())=3,ИСХОДНИК!$T$5)))</f>
        <v>○</v>
      </c>
    </row>
    <row r="25" spans="2:13" ht="22.5" customHeight="1">
      <c r="B25" s="263" t="s">
        <v>98</v>
      </c>
      <c r="C25" s="263"/>
      <c r="D25" s="263"/>
      <c r="E25" s="263"/>
      <c r="F25" s="263"/>
      <c r="G25" s="263"/>
      <c r="H25" s="263"/>
      <c r="I25" s="263"/>
      <c r="J25" s="263"/>
      <c r="K25" s="263"/>
      <c r="L25" s="263"/>
      <c r="M25" s="263"/>
    </row>
    <row r="26" spans="2:13" ht="22.5" customHeight="1">
      <c r="B26" s="56" t="s">
        <v>99</v>
      </c>
      <c r="C26" s="33" t="str">
        <f>VLOOKUP(B26,ИСХОДНИК!A:P,5,FALSE())</f>
        <v>CHV 15 D ANG</v>
      </c>
      <c r="D26" s="35" t="s">
        <v>41</v>
      </c>
      <c r="E26" s="34" t="str">
        <f>VLOOKUP(B26,ИСХОДНИК!A:P,11,FALSE())</f>
        <v>Под сварку встык DIN</v>
      </c>
      <c r="F26" s="35">
        <f>VLOOKUP(B26,ИСХОДНИК!A:P,7,FALSE())</f>
        <v>15</v>
      </c>
      <c r="G26" s="36" t="str">
        <f>VLOOKUP(B26,ИСХОДНИК!A:P,10,FALSE())</f>
        <v>R717, R744 и фреоны</v>
      </c>
      <c r="H26" s="36">
        <f>VLOOKUP(B26,ИСХОДНИК!A:P,8,FALSE())</f>
        <v>52</v>
      </c>
      <c r="I26" s="36" t="str">
        <f>VLOOKUP(B26,ИСХОДНИК!A:P,9,FALSE())</f>
        <v xml:space="preserve"> -60…120</v>
      </c>
      <c r="J26" s="35" t="str">
        <f>VLOOKUP(B26,ИСХОДНИК!A:P,15,FALSE())</f>
        <v>U6 PL40R</v>
      </c>
      <c r="K26" s="57">
        <f>VLOOKUP(B26,ИСХОДНИК!A:P,13,FALSE())</f>
        <v>60</v>
      </c>
      <c r="L26" s="57">
        <f>VLOOKUP(B26,ИСХОДНИК!A:P,14,FALSE())</f>
        <v>72</v>
      </c>
      <c r="M26" s="37" t="str">
        <f>IF(VLOOKUP(B26,ИСХОДНИК!A:R,18,FALSE())=1,ИСХОДНИК!$T$2,IF(VLOOKUP(B26,ИСХОДНИК!A:R,18,FALSE())=2,ИСХОДНИК!$T$4,IF(VLOOKUP(B26,ИСХОДНИК!A:R,18,FALSE())=3,ИСХОДНИК!$T$5)))</f>
        <v>●</v>
      </c>
    </row>
    <row r="27" spans="2:13" ht="22.5" customHeight="1">
      <c r="B27" s="23" t="s">
        <v>100</v>
      </c>
      <c r="C27" s="33" t="str">
        <f>VLOOKUP(B27,ИСХОДНИК!A:P,5,FALSE())</f>
        <v>CHV 20 D ANG</v>
      </c>
      <c r="D27" s="25" t="s">
        <v>41</v>
      </c>
      <c r="E27" s="34" t="str">
        <f>VLOOKUP(B27,ИСХОДНИК!A:P,11,FALSE())</f>
        <v>Под сварку встык DIN</v>
      </c>
      <c r="F27" s="35">
        <f>VLOOKUP(B27,ИСХОДНИК!A:P,7,FALSE())</f>
        <v>20</v>
      </c>
      <c r="G27" s="27" t="str">
        <f>VLOOKUP(B27,ИСХОДНИК!A:P,10,FALSE())</f>
        <v>R717, R744 и фреоны</v>
      </c>
      <c r="H27" s="36">
        <f>VLOOKUP(B27,ИСХОДНИК!A:P,8,FALSE())</f>
        <v>52</v>
      </c>
      <c r="I27" s="27" t="str">
        <f>VLOOKUP(B27,ИСХОДНИК!A:P,9,FALSE())</f>
        <v xml:space="preserve"> -60…120</v>
      </c>
      <c r="J27" s="35" t="str">
        <f>VLOOKUP(B27,ИСХОДНИК!A:P,15,FALSE())</f>
        <v>U6 PL40R</v>
      </c>
      <c r="K27" s="28">
        <f>VLOOKUP(B27,ИСХОДНИК!A:P,13,FALSE())</f>
        <v>64</v>
      </c>
      <c r="L27" s="28">
        <f>VLOOKUP(B27,ИСХОДНИК!A:P,14,FALSE())</f>
        <v>76.8</v>
      </c>
      <c r="M27" s="37" t="str">
        <f>IF(VLOOKUP(B27,ИСХОДНИК!A:R,18,FALSE())=1,ИСХОДНИК!$T$2,IF(VLOOKUP(B27,ИСХОДНИК!A:R,18,FALSE())=2,ИСХОДНИК!$T$4,IF(VLOOKUP(B27,ИСХОДНИК!A:R,18,FALSE())=3,ИСХОДНИК!$T$5)))</f>
        <v>●</v>
      </c>
    </row>
    <row r="28" spans="2:13" ht="22.5" customHeight="1">
      <c r="B28" s="23" t="s">
        <v>101</v>
      </c>
      <c r="C28" s="33" t="str">
        <f>VLOOKUP(B28,ИСХОДНИК!A:P,5,FALSE())</f>
        <v>CHV 25 D ANG</v>
      </c>
      <c r="D28" s="25" t="s">
        <v>41</v>
      </c>
      <c r="E28" s="34" t="str">
        <f>VLOOKUP(B28,ИСХОДНИК!A:P,11,FALSE())</f>
        <v>Под сварку встык DIN</v>
      </c>
      <c r="F28" s="35">
        <f>VLOOKUP(B28,ИСХОДНИК!A:P,7,FALSE())</f>
        <v>25</v>
      </c>
      <c r="G28" s="27" t="str">
        <f>VLOOKUP(B28,ИСХОДНИК!A:P,10,FALSE())</f>
        <v>R717, R744 и фреоны</v>
      </c>
      <c r="H28" s="36">
        <f>VLOOKUP(B28,ИСХОДНИК!A:P,8,FALSE())</f>
        <v>52</v>
      </c>
      <c r="I28" s="27" t="str">
        <f>VLOOKUP(B28,ИСХОДНИК!A:P,9,FALSE())</f>
        <v xml:space="preserve"> -60…120</v>
      </c>
      <c r="J28" s="35" t="str">
        <f>VLOOKUP(B28,ИСХОДНИК!A:P,15,FALSE())</f>
        <v>U6 PL40R</v>
      </c>
      <c r="K28" s="28">
        <f>VLOOKUP(B28,ИСХОДНИК!A:P,13,FALSE())</f>
        <v>80</v>
      </c>
      <c r="L28" s="28">
        <f>VLOOKUP(B28,ИСХОДНИК!A:P,14,FALSE())</f>
        <v>96</v>
      </c>
      <c r="M28" s="37" t="str">
        <f>IF(VLOOKUP(B28,ИСХОДНИК!A:R,18,FALSE())=1,ИСХОДНИК!$T$2,IF(VLOOKUP(B28,ИСХОДНИК!A:R,18,FALSE())=2,ИСХОДНИК!$T$4,IF(VLOOKUP(B28,ИСХОДНИК!A:R,18,FALSE())=3,ИСХОДНИК!$T$5)))</f>
        <v>●</v>
      </c>
    </row>
    <row r="29" spans="2:13" ht="22.5" customHeight="1">
      <c r="B29" s="23" t="s">
        <v>102</v>
      </c>
      <c r="C29" s="33" t="str">
        <f>VLOOKUP(B29,ИСХОДНИК!A:P,5,FALSE())</f>
        <v>CHV 32 D ANG</v>
      </c>
      <c r="D29" s="25" t="s">
        <v>41</v>
      </c>
      <c r="E29" s="34" t="str">
        <f>VLOOKUP(B29,ИСХОДНИК!A:P,11,FALSE())</f>
        <v>Под сварку встык DIN</v>
      </c>
      <c r="F29" s="35">
        <f>VLOOKUP(B29,ИСХОДНИК!A:P,7,FALSE())</f>
        <v>32</v>
      </c>
      <c r="G29" s="27" t="str">
        <f>VLOOKUP(B29,ИСХОДНИК!A:P,10,FALSE())</f>
        <v>R717, R744 и фреоны</v>
      </c>
      <c r="H29" s="36">
        <f>VLOOKUP(B29,ИСХОДНИК!A:P,8,FALSE())</f>
        <v>52</v>
      </c>
      <c r="I29" s="27" t="str">
        <f>VLOOKUP(B29,ИСХОДНИК!A:P,9,FALSE())</f>
        <v xml:space="preserve"> -60…120</v>
      </c>
      <c r="J29" s="35" t="str">
        <f>VLOOKUP(B29,ИСХОДНИК!A:P,15,FALSE())</f>
        <v>U6 PL40R</v>
      </c>
      <c r="K29" s="28">
        <f>VLOOKUP(B29,ИСХОДНИК!A:P,13,FALSE())</f>
        <v>98</v>
      </c>
      <c r="L29" s="28">
        <f>VLOOKUP(B29,ИСХОДНИК!A:P,14,FALSE())</f>
        <v>117.6</v>
      </c>
      <c r="M29" s="37" t="str">
        <f>IF(VLOOKUP(B29,ИСХОДНИК!A:R,18,FALSE())=1,ИСХОДНИК!$T$2,IF(VLOOKUP(B29,ИСХОДНИК!A:R,18,FALSE())=2,ИСХОДНИК!$T$4,IF(VLOOKUP(B29,ИСХОДНИК!A:R,18,FALSE())=3,ИСХОДНИК!$T$5)))</f>
        <v>●</v>
      </c>
    </row>
    <row r="30" spans="2:13" ht="22.5" customHeight="1">
      <c r="B30" s="23" t="s">
        <v>103</v>
      </c>
      <c r="C30" s="33" t="str">
        <f>VLOOKUP(B30,ИСХОДНИК!A:P,5,FALSE())</f>
        <v>CHV 40 D ANG</v>
      </c>
      <c r="D30" s="25" t="s">
        <v>41</v>
      </c>
      <c r="E30" s="34" t="str">
        <f>VLOOKUP(B30,ИСХОДНИК!A:P,11,FALSE())</f>
        <v>Под сварку встык DIN</v>
      </c>
      <c r="F30" s="35">
        <f>VLOOKUP(B30,ИСХОДНИК!A:P,7,FALSE())</f>
        <v>40</v>
      </c>
      <c r="G30" s="27" t="str">
        <f>VLOOKUP(B30,ИСХОДНИК!A:P,10,FALSE())</f>
        <v>R717, R744 и фреоны</v>
      </c>
      <c r="H30" s="36">
        <f>VLOOKUP(B30,ИСХОДНИК!A:P,8,FALSE())</f>
        <v>52</v>
      </c>
      <c r="I30" s="27" t="str">
        <f>VLOOKUP(B30,ИСХОДНИК!A:P,9,FALSE())</f>
        <v xml:space="preserve"> -60…120</v>
      </c>
      <c r="J30" s="35" t="str">
        <f>VLOOKUP(B30,ИСХОДНИК!A:P,15,FALSE())</f>
        <v>U6 PL40R</v>
      </c>
      <c r="K30" s="28">
        <f>VLOOKUP(B30,ИСХОДНИК!A:P,13,FALSE())</f>
        <v>126</v>
      </c>
      <c r="L30" s="28">
        <f>VLOOKUP(B30,ИСХОДНИК!A:P,14,FALSE())</f>
        <v>151.19999999999999</v>
      </c>
      <c r="M30" s="37" t="str">
        <f>IF(VLOOKUP(B30,ИСХОДНИК!A:R,18,FALSE())=1,ИСХОДНИК!$T$2,IF(VLOOKUP(B30,ИСХОДНИК!A:R,18,FALSE())=2,ИСХОДНИК!$T$4,IF(VLOOKUP(B30,ИСХОДНИК!A:R,18,FALSE())=3,ИСХОДНИК!$T$5)))</f>
        <v>●</v>
      </c>
    </row>
    <row r="31" spans="2:13" ht="22.5" customHeight="1">
      <c r="B31" s="23" t="s">
        <v>104</v>
      </c>
      <c r="C31" s="33" t="str">
        <f>VLOOKUP(B31,ИСХОДНИК!A:P,5,FALSE())</f>
        <v>CHV 50 D ANG</v>
      </c>
      <c r="D31" s="25" t="s">
        <v>41</v>
      </c>
      <c r="E31" s="34" t="str">
        <f>VLOOKUP(B31,ИСХОДНИК!A:P,11,FALSE())</f>
        <v>Под сварку встык DIN</v>
      </c>
      <c r="F31" s="35">
        <f>VLOOKUP(B31,ИСХОДНИК!A:P,7,FALSE())</f>
        <v>50</v>
      </c>
      <c r="G31" s="27" t="str">
        <f>VLOOKUP(B31,ИСХОДНИК!A:P,10,FALSE())</f>
        <v>R717, R744 и фреоны</v>
      </c>
      <c r="H31" s="36">
        <f>VLOOKUP(B31,ИСХОДНИК!A:P,8,FALSE())</f>
        <v>52</v>
      </c>
      <c r="I31" s="27" t="str">
        <f>VLOOKUP(B31,ИСХОДНИК!A:P,9,FALSE())</f>
        <v xml:space="preserve"> -60…120</v>
      </c>
      <c r="J31" s="35" t="str">
        <f>VLOOKUP(B31,ИСХОДНИК!A:P,15,FALSE())</f>
        <v>U6 PL40R</v>
      </c>
      <c r="K31" s="28">
        <f>VLOOKUP(B31,ИСХОДНИК!A:P,13,FALSE())</f>
        <v>150</v>
      </c>
      <c r="L31" s="28">
        <f>VLOOKUP(B31,ИСХОДНИК!A:P,14,FALSE())</f>
        <v>180</v>
      </c>
      <c r="M31" s="37" t="str">
        <f>IF(VLOOKUP(B31,ИСХОДНИК!A:R,18,FALSE())=1,ИСХОДНИК!$T$2,IF(VLOOKUP(B31,ИСХОДНИК!A:R,18,FALSE())=2,ИСХОДНИК!$T$4,IF(VLOOKUP(B31,ИСХОДНИК!A:R,18,FALSE())=3,ИСХОДНИК!$T$5)))</f>
        <v>●</v>
      </c>
    </row>
    <row r="32" spans="2:13" ht="22.5" customHeight="1">
      <c r="B32" s="23" t="s">
        <v>105</v>
      </c>
      <c r="C32" s="33" t="str">
        <f>VLOOKUP(B32,ИСХОДНИК!A:P,5,FALSE())</f>
        <v>CHV 65 D ANG</v>
      </c>
      <c r="D32" s="25" t="s">
        <v>41</v>
      </c>
      <c r="E32" s="34" t="str">
        <f>VLOOKUP(B32,ИСХОДНИК!A:P,11,FALSE())</f>
        <v>Под сварку встык DIN</v>
      </c>
      <c r="F32" s="35">
        <f>VLOOKUP(B32,ИСХОДНИК!A:P,7,FALSE())</f>
        <v>65</v>
      </c>
      <c r="G32" s="27" t="str">
        <f>VLOOKUP(B32,ИСХОДНИК!A:P,10,FALSE())</f>
        <v>R717, R744 и фреоны</v>
      </c>
      <c r="H32" s="36">
        <f>VLOOKUP(B32,ИСХОДНИК!A:P,8,FALSE())</f>
        <v>52</v>
      </c>
      <c r="I32" s="27" t="str">
        <f>VLOOKUP(B32,ИСХОДНИК!A:P,9,FALSE())</f>
        <v xml:space="preserve"> -60…120</v>
      </c>
      <c r="J32" s="35" t="str">
        <f>VLOOKUP(B32,ИСХОДНИК!A:P,15,FALSE())</f>
        <v>U6 PL40R</v>
      </c>
      <c r="K32" s="28">
        <f>VLOOKUP(B32,ИСХОДНИК!A:P,13,FALSE())</f>
        <v>210</v>
      </c>
      <c r="L32" s="28">
        <f>VLOOKUP(B32,ИСХОДНИК!A:P,14,FALSE())</f>
        <v>252</v>
      </c>
      <c r="M32" s="37" t="str">
        <f>IF(VLOOKUP(B32,ИСХОДНИК!A:R,18,FALSE())=1,ИСХОДНИК!$T$2,IF(VLOOKUP(B32,ИСХОДНИК!A:R,18,FALSE())=2,ИСХОДНИК!$T$4,IF(VLOOKUP(B32,ИСХОДНИК!A:R,18,FALSE())=3,ИСХОДНИК!$T$5)))</f>
        <v>●</v>
      </c>
    </row>
    <row r="33" spans="2:13" ht="22.5" customHeight="1">
      <c r="B33" s="23" t="s">
        <v>106</v>
      </c>
      <c r="C33" s="33" t="str">
        <f>VLOOKUP(B33,ИСХОДНИК!A:P,5,FALSE())</f>
        <v>CHV 80 D ANG</v>
      </c>
      <c r="D33" s="25" t="s">
        <v>41</v>
      </c>
      <c r="E33" s="34" t="str">
        <f>VLOOKUP(B33,ИСХОДНИК!A:P,11,FALSE())</f>
        <v>Под сварку встык DIN</v>
      </c>
      <c r="F33" s="35">
        <f>VLOOKUP(B33,ИСХОДНИК!A:P,7,FALSE())</f>
        <v>80</v>
      </c>
      <c r="G33" s="27" t="str">
        <f>VLOOKUP(B33,ИСХОДНИК!A:P,10,FALSE())</f>
        <v>R717, R744 и фреоны</v>
      </c>
      <c r="H33" s="36">
        <f>VLOOKUP(B33,ИСХОДНИК!A:P,8,FALSE())</f>
        <v>52</v>
      </c>
      <c r="I33" s="27" t="str">
        <f>VLOOKUP(B33,ИСХОДНИК!A:P,9,FALSE())</f>
        <v xml:space="preserve"> -60…120</v>
      </c>
      <c r="J33" s="35" t="str">
        <f>VLOOKUP(B33,ИСХОДНИК!A:P,15,FALSE())</f>
        <v>U6 PL40R</v>
      </c>
      <c r="K33" s="28">
        <f>VLOOKUP(B33,ИСХОДНИК!A:P,13,FALSE())</f>
        <v>250</v>
      </c>
      <c r="L33" s="28">
        <f>VLOOKUP(B33,ИСХОДНИК!A:P,14,FALSE())</f>
        <v>300</v>
      </c>
      <c r="M33" s="37" t="str">
        <f>IF(VLOOKUP(B33,ИСХОДНИК!A:R,18,FALSE())=1,ИСХОДНИК!$T$2,IF(VLOOKUP(B33,ИСХОДНИК!A:R,18,FALSE())=2,ИСХОДНИК!$T$4,IF(VLOOKUP(B33,ИСХОДНИК!A:R,18,FALSE())=3,ИСХОДНИК!$T$5)))</f>
        <v>●</v>
      </c>
    </row>
    <row r="34" spans="2:13" ht="22.5" customHeight="1">
      <c r="B34" s="23" t="s">
        <v>107</v>
      </c>
      <c r="C34" s="33" t="str">
        <f>VLOOKUP(B34,ИСХОДНИК!A:P,5,FALSE())</f>
        <v>CHV 100 D ANG</v>
      </c>
      <c r="D34" s="25" t="s">
        <v>41</v>
      </c>
      <c r="E34" s="34" t="str">
        <f>VLOOKUP(B34,ИСХОДНИК!A:P,11,FALSE())</f>
        <v>Под сварку встык DIN</v>
      </c>
      <c r="F34" s="35">
        <f>VLOOKUP(B34,ИСХОДНИК!A:P,7,FALSE())</f>
        <v>100</v>
      </c>
      <c r="G34" s="27" t="str">
        <f>VLOOKUP(B34,ИСХОДНИК!A:P,10,FALSE())</f>
        <v>R717, R744 и фреоны</v>
      </c>
      <c r="H34" s="36">
        <f>VLOOKUP(B34,ИСХОДНИК!A:P,8,FALSE())</f>
        <v>52</v>
      </c>
      <c r="I34" s="27" t="str">
        <f>VLOOKUP(B34,ИСХОДНИК!A:P,9,FALSE())</f>
        <v xml:space="preserve"> -60…120</v>
      </c>
      <c r="J34" s="35" t="str">
        <f>VLOOKUP(B34,ИСХОДНИК!A:P,15,FALSE())</f>
        <v>U6 PL40R</v>
      </c>
      <c r="K34" s="28">
        <f>VLOOKUP(B34,ИСХОДНИК!A:P,13,FALSE())</f>
        <v>460</v>
      </c>
      <c r="L34" s="28">
        <f>VLOOKUP(B34,ИСХОДНИК!A:P,14,FALSE())</f>
        <v>552</v>
      </c>
      <c r="M34" s="38" t="str">
        <f>IF(VLOOKUP(B34,ИСХОДНИК!A:R,18,FALSE())=1,ИСХОДНИК!$T$2,IF(VLOOKUP(B34,ИСХОДНИК!A:R,18,FALSE())=2,ИСХОДНИК!$T$4,IF(VLOOKUP(B34,ИСХОДНИК!A:R,18,FALSE())=3,ИСХОДНИК!$T$5)))</f>
        <v>◑</v>
      </c>
    </row>
    <row r="35" spans="2:13" ht="22.5" customHeight="1">
      <c r="B35" s="23" t="s">
        <v>108</v>
      </c>
      <c r="C35" s="33" t="str">
        <f>VLOOKUP(B35,ИСХОДНИК!A:P,5,FALSE())</f>
        <v>CHV 125 D ANG</v>
      </c>
      <c r="D35" s="25" t="s">
        <v>41</v>
      </c>
      <c r="E35" s="34" t="str">
        <f>VLOOKUP(B35,ИСХОДНИК!A:P,11,FALSE())</f>
        <v>Под сварку встык DIN</v>
      </c>
      <c r="F35" s="35">
        <f>VLOOKUP(B35,ИСХОДНИК!A:P,7,FALSE())</f>
        <v>125</v>
      </c>
      <c r="G35" s="27" t="str">
        <f>VLOOKUP(B35,ИСХОДНИК!A:P,10,FALSE())</f>
        <v>R717, R744 и фреоны</v>
      </c>
      <c r="H35" s="36">
        <f>VLOOKUP(B35,ИСХОДНИК!A:P,8,FALSE())</f>
        <v>52</v>
      </c>
      <c r="I35" s="27" t="str">
        <f>VLOOKUP(B35,ИСХОДНИК!A:P,9,FALSE())</f>
        <v xml:space="preserve"> -60…120</v>
      </c>
      <c r="J35" s="35" t="str">
        <f>VLOOKUP(B35,ИСХОДНИК!A:P,15,FALSE())</f>
        <v>U6 PL40R</v>
      </c>
      <c r="K35" s="28">
        <f>VLOOKUP(B35,ИСХОДНИК!A:P,13,FALSE())</f>
        <v>870</v>
      </c>
      <c r="L35" s="28">
        <f>VLOOKUP(B35,ИСХОДНИК!A:P,14,FALSE())</f>
        <v>1044</v>
      </c>
      <c r="M35" s="38" t="str">
        <f>IF(VLOOKUP(B35,ИСХОДНИК!A:R,18,FALSE())=1,ИСХОДНИК!$T$2,IF(VLOOKUP(B35,ИСХОДНИК!A:R,18,FALSE())=2,ИСХОДНИК!$T$4,IF(VLOOKUP(B35,ИСХОДНИК!A:R,18,FALSE())=3,ИСХОДНИК!$T$5)))</f>
        <v>◑</v>
      </c>
    </row>
    <row r="36" spans="2:13" ht="22.5" customHeight="1">
      <c r="B36" s="23" t="s">
        <v>109</v>
      </c>
      <c r="C36" s="33" t="str">
        <f>VLOOKUP(B36,ИСХОДНИК!A:P,5,FALSE())</f>
        <v>CHV 150 D ANG</v>
      </c>
      <c r="D36" s="25" t="s">
        <v>41</v>
      </c>
      <c r="E36" s="34" t="str">
        <f>VLOOKUP(B36,ИСХОДНИК!A:P,11,FALSE())</f>
        <v>Под сварку встык DIN</v>
      </c>
      <c r="F36" s="35">
        <f>VLOOKUP(B36,ИСХОДНИК!A:P,7,FALSE())</f>
        <v>150</v>
      </c>
      <c r="G36" s="27" t="str">
        <f>VLOOKUP(B36,ИСХОДНИК!A:P,10,FALSE())</f>
        <v>R717, R744 и фреоны</v>
      </c>
      <c r="H36" s="36">
        <f>VLOOKUP(B36,ИСХОДНИК!A:P,8,FALSE())</f>
        <v>52</v>
      </c>
      <c r="I36" s="27" t="str">
        <f>VLOOKUP(B36,ИСХОДНИК!A:P,9,FALSE())</f>
        <v xml:space="preserve"> -60…120</v>
      </c>
      <c r="J36" s="35" t="str">
        <f>VLOOKUP(B36,ИСХОДНИК!A:P,15,FALSE())</f>
        <v>U6 PL40R</v>
      </c>
      <c r="K36" s="28">
        <f>VLOOKUP(B36,ИСХОДНИК!A:P,13,FALSE())</f>
        <v>1290</v>
      </c>
      <c r="L36" s="28">
        <f>VLOOKUP(B36,ИСХОДНИК!A:P,14,FALSE())</f>
        <v>1548</v>
      </c>
      <c r="M36" s="37" t="str">
        <f>IF(VLOOKUP(B36,ИСХОДНИК!A:R,18,FALSE())=1,ИСХОДНИК!$T$2,IF(VLOOKUP(B36,ИСХОДНИК!A:R,18,FALSE())=2,ИСХОДНИК!$T$4,IF(VLOOKUP(B36,ИСХОДНИК!A:R,18,FALSE())=3,ИСХОДНИК!$T$5)))</f>
        <v>○</v>
      </c>
    </row>
    <row r="37" spans="2:13" ht="22.5" customHeight="1">
      <c r="B37" s="23" t="s">
        <v>110</v>
      </c>
      <c r="C37" s="33" t="str">
        <f>VLOOKUP(B37,ИСХОДНИК!A:P,5,FALSE())</f>
        <v>CHV 100 D ANG</v>
      </c>
      <c r="D37" s="25" t="s">
        <v>41</v>
      </c>
      <c r="E37" s="34" t="str">
        <f>VLOOKUP(B37,ИСХОДНИК!A:P,11,FALSE())</f>
        <v>Под сварку встык DIN</v>
      </c>
      <c r="F37" s="35">
        <f>VLOOKUP(B37,ИСХОДНИК!A:P,7,FALSE())</f>
        <v>100</v>
      </c>
      <c r="G37" s="27" t="str">
        <f>VLOOKUP(B37,ИСХОДНИК!A:P,10,FALSE())</f>
        <v>R717, R744 и фреоны</v>
      </c>
      <c r="H37" s="36">
        <f>VLOOKUP(B37,ИСХОДНИК!A:P,8,FALSE())</f>
        <v>40</v>
      </c>
      <c r="I37" s="27" t="str">
        <f>VLOOKUP(B37,ИСХОДНИК!A:P,9,FALSE())</f>
        <v xml:space="preserve"> -60…120</v>
      </c>
      <c r="J37" s="35" t="str">
        <f>VLOOKUP(B37,ИСХОДНИК!A:P,15,FALSE())</f>
        <v>U6 PL40R</v>
      </c>
      <c r="K37" s="28">
        <f>VLOOKUP(B37,ИСХОДНИК!A:P,13,FALSE())</f>
        <v>390</v>
      </c>
      <c r="L37" s="28">
        <f>VLOOKUP(B37,ИСХОДНИК!A:P,14,FALSE())</f>
        <v>468</v>
      </c>
      <c r="M37" s="38" t="str">
        <f>IF(VLOOKUP(B37,ИСХОДНИК!A:R,18,FALSE())=1,ИСХОДНИК!$T$2,IF(VLOOKUP(B37,ИСХОДНИК!A:R,18,FALSE())=2,ИСХОДНИК!$T$4,IF(VLOOKUP(B37,ИСХОДНИК!A:R,18,FALSE())=3,ИСХОДНИК!$T$5)))</f>
        <v>◑</v>
      </c>
    </row>
    <row r="38" spans="2:13" ht="22.5" customHeight="1">
      <c r="B38" s="23" t="s">
        <v>111</v>
      </c>
      <c r="C38" s="33" t="str">
        <f>VLOOKUP(B38,ИСХОДНИК!A:P,5,FALSE())</f>
        <v>CHV 125 D ANG</v>
      </c>
      <c r="D38" s="25" t="s">
        <v>41</v>
      </c>
      <c r="E38" s="34" t="str">
        <f>VLOOKUP(B38,ИСХОДНИК!A:P,11,FALSE())</f>
        <v>Под сварку встык DIN</v>
      </c>
      <c r="F38" s="35">
        <f>VLOOKUP(B38,ИСХОДНИК!A:P,7,FALSE())</f>
        <v>125</v>
      </c>
      <c r="G38" s="27" t="str">
        <f>VLOOKUP(B38,ИСХОДНИК!A:P,10,FALSE())</f>
        <v>R717, R744 и фреоны</v>
      </c>
      <c r="H38" s="36">
        <f>VLOOKUP(B38,ИСХОДНИК!A:P,8,FALSE())</f>
        <v>40</v>
      </c>
      <c r="I38" s="27" t="str">
        <f>VLOOKUP(B38,ИСХОДНИК!A:P,9,FALSE())</f>
        <v xml:space="preserve"> -60…120</v>
      </c>
      <c r="J38" s="35" t="str">
        <f>VLOOKUP(B38,ИСХОДНИК!A:P,15,FALSE())</f>
        <v>U6 PL40R</v>
      </c>
      <c r="K38" s="28">
        <f>VLOOKUP(B38,ИСХОДНИК!A:P,13,FALSE())</f>
        <v>680</v>
      </c>
      <c r="L38" s="28">
        <f>VLOOKUP(B38,ИСХОДНИК!A:P,14,FALSE())</f>
        <v>816</v>
      </c>
      <c r="M38" s="38" t="str">
        <f>IF(VLOOKUP(B38,ИСХОДНИК!A:R,18,FALSE())=1,ИСХОДНИК!$T$2,IF(VLOOKUP(B38,ИСХОДНИК!A:R,18,FALSE())=2,ИСХОДНИК!$T$4,IF(VLOOKUP(B38,ИСХОДНИК!A:R,18,FALSE())=3,ИСХОДНИК!$T$5)))</f>
        <v>◑</v>
      </c>
    </row>
    <row r="39" spans="2:13" ht="22.5" customHeight="1">
      <c r="B39" s="23" t="s">
        <v>112</v>
      </c>
      <c r="C39" s="33" t="str">
        <f>VLOOKUP(B39,ИСХОДНИК!A:P,5,FALSE())</f>
        <v>CHV 150 D ANG</v>
      </c>
      <c r="D39" s="25" t="s">
        <v>41</v>
      </c>
      <c r="E39" s="34" t="str">
        <f>VLOOKUP(B39,ИСХОДНИК!A:P,11,FALSE())</f>
        <v>Под сварку встык DIN</v>
      </c>
      <c r="F39" s="35">
        <f>VLOOKUP(B39,ИСХОДНИК!A:P,7,FALSE())</f>
        <v>150</v>
      </c>
      <c r="G39" s="27" t="str">
        <f>VLOOKUP(B39,ИСХОДНИК!A:P,10,FALSE())</f>
        <v>R717, R744 и фреоны</v>
      </c>
      <c r="H39" s="36">
        <f>VLOOKUP(B39,ИСХОДНИК!A:P,8,FALSE())</f>
        <v>40</v>
      </c>
      <c r="I39" s="27" t="str">
        <f>VLOOKUP(B39,ИСХОДНИК!A:P,9,FALSE())</f>
        <v xml:space="preserve"> -60…120</v>
      </c>
      <c r="J39" s="35" t="str">
        <f>VLOOKUP(B39,ИСХОДНИК!A:P,15,FALSE())</f>
        <v>U6 PL40R</v>
      </c>
      <c r="K39" s="28">
        <f>VLOOKUP(B39,ИСХОДНИК!A:P,13,FALSE())</f>
        <v>1000</v>
      </c>
      <c r="L39" s="28">
        <f>VLOOKUP(B39,ИСХОДНИК!A:P,14,FALSE())</f>
        <v>1200</v>
      </c>
      <c r="M39" s="37" t="str">
        <f>IF(VLOOKUP(B39,ИСХОДНИК!A:R,18,FALSE())=1,ИСХОДНИК!$T$2,IF(VLOOKUP(B39,ИСХОДНИК!A:R,18,FALSE())=2,ИСХОДНИК!$T$4,IF(VLOOKUP(B39,ИСХОДНИК!A:R,18,FALSE())=3,ИСХОДНИК!$T$5)))</f>
        <v>○</v>
      </c>
    </row>
  </sheetData>
  <mergeCells count="2">
    <mergeCell ref="B3:H3"/>
    <mergeCell ref="B25:M25"/>
  </mergeCells>
  <conditionalFormatting sqref="K11:L24">
    <cfRule type="containsErrors" dxfId="4" priority="2">
      <formula>ISERROR(K11)</formula>
    </cfRule>
  </conditionalFormatting>
  <conditionalFormatting sqref="K26:L39">
    <cfRule type="containsErrors" dxfId="3" priority="3">
      <formula>ISERROR(K26)</formula>
    </cfRule>
  </conditionalFormatting>
  <hyperlinks>
    <hyperlink ref="B7" r:id="rId1" xr:uid="{B21D3A71-029A-4D16-A56C-3362A1E1F9FC}"/>
    <hyperlink ref="B8" r:id="rId2" xr:uid="{16568632-CDEB-4782-A4BF-F1F289DEFCA5}"/>
  </hyperlinks>
  <pageMargins left="0.75" right="0.75" top="1" bottom="1" header="0.511811023622047" footer="0.5"/>
  <pageSetup paperSize="9" scale="85" orientation="portrait" horizontalDpi="300" verticalDpi="300"/>
  <headerFooter>
    <oddFooter>&amp;C&amp;1#&amp;"Calibri,Обычный"&amp;10&amp;K000000Classified as Business</odd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4"/>
  <dimension ref="A1:L39"/>
  <sheetViews>
    <sheetView showGridLines="0" zoomScale="140" zoomScaleNormal="140" workbookViewId="0">
      <selection activeCell="B8" sqref="B8"/>
    </sheetView>
  </sheetViews>
  <sheetFormatPr defaultColWidth="9.28515625" defaultRowHeight="12.75"/>
  <cols>
    <col min="1" max="1" width="2.140625" customWidth="1"/>
    <col min="2" max="2" width="16.7109375" style="1" customWidth="1"/>
    <col min="3" max="3" width="15.7109375" style="58" customWidth="1"/>
    <col min="4" max="4" width="21" customWidth="1"/>
    <col min="5" max="5" width="9.28515625" customWidth="1"/>
    <col min="6" max="6" width="21.140625" customWidth="1"/>
    <col min="7" max="7" width="12" customWidth="1"/>
    <col min="8" max="8" width="17.42578125" customWidth="1"/>
    <col min="9" max="9" width="12.28515625" customWidth="1"/>
    <col min="10" max="10" width="10.42578125" customWidth="1"/>
    <col min="11" max="11" width="11.28515625" customWidth="1"/>
    <col min="12" max="12" width="5.28515625" customWidth="1"/>
  </cols>
  <sheetData>
    <row r="1" spans="1:12" ht="11.25" customHeight="1"/>
    <row r="2" spans="1:12" ht="18" customHeight="1">
      <c r="B2" s="3" t="s">
        <v>113</v>
      </c>
      <c r="C2" s="59"/>
      <c r="D2" s="4"/>
      <c r="E2" s="4"/>
      <c r="F2" s="4"/>
      <c r="G2" s="4"/>
      <c r="H2" s="4"/>
      <c r="I2" s="4"/>
      <c r="J2" s="4"/>
      <c r="K2" s="4"/>
      <c r="L2" s="6"/>
    </row>
    <row r="3" spans="1:12" ht="78.75" customHeight="1">
      <c r="B3" s="261" t="s">
        <v>114</v>
      </c>
      <c r="C3" s="261"/>
      <c r="D3" s="261"/>
      <c r="E3" s="261"/>
      <c r="F3" s="261"/>
      <c r="G3" s="261"/>
      <c r="H3" s="40"/>
      <c r="I3" s="40"/>
      <c r="J3" s="40"/>
      <c r="K3" s="40"/>
      <c r="L3" s="9"/>
    </row>
    <row r="4" spans="1:12" ht="11.25" customHeight="1">
      <c r="B4" s="10" t="s">
        <v>2</v>
      </c>
      <c r="C4" s="11" t="s">
        <v>3</v>
      </c>
      <c r="D4" s="12"/>
      <c r="E4" s="13"/>
      <c r="F4" s="14"/>
      <c r="G4" s="14"/>
      <c r="H4" s="40"/>
      <c r="I4" s="40"/>
      <c r="J4" s="40"/>
      <c r="K4" s="40"/>
      <c r="L4" s="9"/>
    </row>
    <row r="5" spans="1:12" ht="11.25" customHeight="1">
      <c r="B5" s="199" t="s">
        <v>4</v>
      </c>
      <c r="C5" s="11" t="s">
        <v>5</v>
      </c>
      <c r="D5" s="12"/>
      <c r="E5" s="13"/>
      <c r="F5" s="14"/>
      <c r="G5" s="14"/>
      <c r="H5" s="40"/>
      <c r="I5" s="40"/>
      <c r="J5" s="40"/>
      <c r="K5" s="40"/>
      <c r="L5" s="9"/>
    </row>
    <row r="6" spans="1:12" ht="11.25" customHeight="1">
      <c r="B6" s="16" t="s">
        <v>6</v>
      </c>
      <c r="C6" s="11" t="s">
        <v>7</v>
      </c>
      <c r="D6" s="12"/>
      <c r="E6" s="13"/>
      <c r="F6" s="14"/>
      <c r="G6" s="14"/>
      <c r="H6" s="40"/>
      <c r="I6" s="40"/>
      <c r="J6" s="40"/>
      <c r="K6" s="40"/>
      <c r="L6" s="9"/>
    </row>
    <row r="7" spans="1:12" ht="15" customHeight="1">
      <c r="B7" s="203" t="s">
        <v>8</v>
      </c>
      <c r="C7" s="17"/>
      <c r="D7" s="17"/>
      <c r="E7" s="17"/>
      <c r="F7" s="15"/>
      <c r="G7" s="15"/>
      <c r="H7" s="40"/>
      <c r="I7" s="40"/>
      <c r="J7" s="40"/>
      <c r="K7" s="40"/>
      <c r="L7" s="9"/>
    </row>
    <row r="8" spans="1:12" ht="15" customHeight="1">
      <c r="A8" s="114"/>
      <c r="B8" s="201" t="s">
        <v>341</v>
      </c>
      <c r="C8" s="130"/>
      <c r="D8" s="130"/>
      <c r="E8" s="131"/>
      <c r="F8" s="202"/>
      <c r="G8" s="202"/>
      <c r="H8" s="40"/>
      <c r="I8" s="40"/>
      <c r="J8" s="40"/>
      <c r="K8" s="40"/>
      <c r="L8" s="9"/>
    </row>
    <row r="9" spans="1:12" s="42" customFormat="1" ht="18.75" customHeight="1">
      <c r="B9" s="18" t="s">
        <v>115</v>
      </c>
      <c r="C9" s="60"/>
      <c r="D9" s="43"/>
      <c r="E9" s="43"/>
      <c r="F9" s="43"/>
      <c r="G9" s="43"/>
      <c r="H9" s="43"/>
      <c r="I9" s="43"/>
      <c r="J9" s="43"/>
      <c r="K9" s="43"/>
      <c r="L9" s="44"/>
    </row>
    <row r="10" spans="1:12" ht="36.75" customHeight="1">
      <c r="B10" s="21" t="s">
        <v>10</v>
      </c>
      <c r="C10" s="21" t="s">
        <v>11</v>
      </c>
      <c r="D10" s="21" t="s">
        <v>13</v>
      </c>
      <c r="E10" s="21" t="s">
        <v>14</v>
      </c>
      <c r="F10" s="21" t="s">
        <v>15</v>
      </c>
      <c r="G10" s="21" t="s">
        <v>16</v>
      </c>
      <c r="H10" s="21" t="s">
        <v>17</v>
      </c>
      <c r="I10" s="45" t="s">
        <v>19</v>
      </c>
      <c r="J10" s="21" t="s">
        <v>20</v>
      </c>
      <c r="K10" s="21" t="s">
        <v>21</v>
      </c>
      <c r="L10" s="55" t="s">
        <v>22</v>
      </c>
    </row>
    <row r="11" spans="1:12" ht="21.75" customHeight="1">
      <c r="B11" s="23" t="s">
        <v>116</v>
      </c>
      <c r="C11" s="24" t="str">
        <f>VLOOKUP(B11,ИСХОДНИК!A:P,5,FALSE())</f>
        <v>SCA 15 D STR</v>
      </c>
      <c r="D11" s="26" t="str">
        <f>VLOOKUP(B11,ИСХОДНИК!A:P,11,FALSE())</f>
        <v>Под сварку встык DIN</v>
      </c>
      <c r="E11" s="25">
        <f>VLOOKUP(B11,ИСХОДНИК!A:P,7,FALSE())</f>
        <v>15</v>
      </c>
      <c r="F11" s="27" t="str">
        <f>VLOOKUP(B11,ИСХОДНИК!A:P,10,FALSE())</f>
        <v>R717, R744 и фреоны</v>
      </c>
      <c r="G11" s="27">
        <f>VLOOKUP(B11,ИСХОДНИК!A:P,8,FALSE())</f>
        <v>52</v>
      </c>
      <c r="H11" s="27" t="str">
        <f>VLOOKUP(B11,ИСХОДНИК!A:P,9,FALSE())</f>
        <v xml:space="preserve"> -60…120</v>
      </c>
      <c r="I11" s="25" t="str">
        <f>VLOOKUP(B11,ИСХОДНИК!A:P,15,FALSE())</f>
        <v>U6 PL40R</v>
      </c>
      <c r="J11" s="28">
        <f>VLOOKUP(B11,ИСХОДНИК!A:P,13,FALSE())</f>
        <v>73</v>
      </c>
      <c r="K11" s="28">
        <f>VLOOKUP(B11,ИСХОДНИК!A:P,14,FALSE())</f>
        <v>87.6</v>
      </c>
      <c r="L11" s="31" t="str">
        <f>IF(VLOOKUP(B11,ИСХОДНИК!A:R,18,FALSE())=1,ИСХОДНИК!$T$2,IF(VLOOKUP(B11,ИСХОДНИК!A:R,18,FALSE())=2,ИСХОДНИК!$T$4,IF(VLOOKUP(B11,ИСХОДНИК!A:R,18,FALSE())=3,ИСХОДНИК!$T$5)))</f>
        <v>◑</v>
      </c>
    </row>
    <row r="12" spans="1:12" ht="21.75" customHeight="1">
      <c r="B12" s="23" t="s">
        <v>117</v>
      </c>
      <c r="C12" s="24" t="str">
        <f>VLOOKUP(B12,ИСХОДНИК!A:P,5,FALSE())</f>
        <v>SCA 20 D STR</v>
      </c>
      <c r="D12" s="26" t="str">
        <f>VLOOKUP(B12,ИСХОДНИК!A:P,11,FALSE())</f>
        <v>Под сварку встык DIN</v>
      </c>
      <c r="E12" s="25">
        <f>VLOOKUP(B12,ИСХОДНИК!A:P,7,FALSE())</f>
        <v>20</v>
      </c>
      <c r="F12" s="27" t="str">
        <f>VLOOKUP(B12,ИСХОДНИК!A:P,10,FALSE())</f>
        <v>R717, R744 и фреоны</v>
      </c>
      <c r="G12" s="27">
        <f>VLOOKUP(B12,ИСХОДНИК!A:P,8,FALSE())</f>
        <v>52</v>
      </c>
      <c r="H12" s="27" t="str">
        <f>VLOOKUP(B12,ИСХОДНИК!A:P,9,FALSE())</f>
        <v xml:space="preserve"> -60…120</v>
      </c>
      <c r="I12" s="25" t="str">
        <f>VLOOKUP(B12,ИСХОДНИК!A:P,15,FALSE())</f>
        <v>U6 PL40R</v>
      </c>
      <c r="J12" s="28">
        <f>VLOOKUP(B12,ИСХОДНИК!A:P,13,FALSE())</f>
        <v>78</v>
      </c>
      <c r="K12" s="28">
        <f>VLOOKUP(B12,ИСХОДНИК!A:P,14,FALSE())</f>
        <v>93.6</v>
      </c>
      <c r="L12" s="31" t="str">
        <f>IF(VLOOKUP(B12,ИСХОДНИК!A:R,18,FALSE())=1,ИСХОДНИК!$T$2,IF(VLOOKUP(B12,ИСХОДНИК!A:R,18,FALSE())=2,ИСХОДНИК!$T$4,IF(VLOOKUP(B12,ИСХОДНИК!A:R,18,FALSE())=3,ИСХОДНИК!$T$5)))</f>
        <v>◑</v>
      </c>
    </row>
    <row r="13" spans="1:12" ht="21.75" customHeight="1">
      <c r="B13" s="23" t="s">
        <v>118</v>
      </c>
      <c r="C13" s="24" t="str">
        <f>VLOOKUP(B13,ИСХОДНИК!A:P,5,FALSE())</f>
        <v>SCA 25 D STR</v>
      </c>
      <c r="D13" s="26" t="str">
        <f>VLOOKUP(B13,ИСХОДНИК!A:P,11,FALSE())</f>
        <v>Под сварку встык DIN</v>
      </c>
      <c r="E13" s="25">
        <f>VLOOKUP(B13,ИСХОДНИК!A:P,7,FALSE())</f>
        <v>25</v>
      </c>
      <c r="F13" s="27" t="str">
        <f>VLOOKUP(B13,ИСХОДНИК!A:P,10,FALSE())</f>
        <v>R717, R744 и фреоны</v>
      </c>
      <c r="G13" s="27">
        <f>VLOOKUP(B13,ИСХОДНИК!A:P,8,FALSE())</f>
        <v>52</v>
      </c>
      <c r="H13" s="27" t="str">
        <f>VLOOKUP(B13,ИСХОДНИК!A:P,9,FALSE())</f>
        <v xml:space="preserve"> -60…120</v>
      </c>
      <c r="I13" s="25" t="str">
        <f>VLOOKUP(B13,ИСХОДНИК!A:P,15,FALSE())</f>
        <v>U6 PL40R</v>
      </c>
      <c r="J13" s="28">
        <f>VLOOKUP(B13,ИСХОДНИК!A:P,13,FALSE())</f>
        <v>102</v>
      </c>
      <c r="K13" s="28">
        <f>VLOOKUP(B13,ИСХОДНИК!A:P,14,FALSE())</f>
        <v>122.39999999999999</v>
      </c>
      <c r="L13" s="31" t="str">
        <f>IF(VLOOKUP(B13,ИСХОДНИК!A:R,18,FALSE())=1,ИСХОДНИК!$T$2,IF(VLOOKUP(B13,ИСХОДНИК!A:R,18,FALSE())=2,ИСХОДНИК!$T$4,IF(VLOOKUP(B13,ИСХОДНИК!A:R,18,FALSE())=3,ИСХОДНИК!$T$5)))</f>
        <v>◑</v>
      </c>
    </row>
    <row r="14" spans="1:12" ht="21.75" customHeight="1">
      <c r="B14" s="23" t="s">
        <v>119</v>
      </c>
      <c r="C14" s="24" t="str">
        <f>VLOOKUP(B14,ИСХОДНИК!A:P,5,FALSE())</f>
        <v>SCA 32 D STR</v>
      </c>
      <c r="D14" s="26" t="str">
        <f>VLOOKUP(B14,ИСХОДНИК!A:P,11,FALSE())</f>
        <v>Под сварку встык DIN</v>
      </c>
      <c r="E14" s="25">
        <f>VLOOKUP(B14,ИСХОДНИК!A:P,7,FALSE())</f>
        <v>32</v>
      </c>
      <c r="F14" s="27" t="str">
        <f>VLOOKUP(B14,ИСХОДНИК!A:P,10,FALSE())</f>
        <v>R717, R744 и фреоны</v>
      </c>
      <c r="G14" s="27">
        <f>VLOOKUP(B14,ИСХОДНИК!A:P,8,FALSE())</f>
        <v>52</v>
      </c>
      <c r="H14" s="27" t="str">
        <f>VLOOKUP(B14,ИСХОДНИК!A:P,9,FALSE())</f>
        <v xml:space="preserve"> -60…120</v>
      </c>
      <c r="I14" s="25" t="str">
        <f>VLOOKUP(B14,ИСХОДНИК!A:P,15,FALSE())</f>
        <v>U6 PL40R</v>
      </c>
      <c r="J14" s="28">
        <f>VLOOKUP(B14,ИСХОДНИК!A:P,13,FALSE())</f>
        <v>110</v>
      </c>
      <c r="K14" s="28">
        <f>VLOOKUP(B14,ИСХОДНИК!A:P,14,FALSE())</f>
        <v>132</v>
      </c>
      <c r="L14" s="31" t="str">
        <f>IF(VLOOKUP(B14,ИСХОДНИК!A:R,18,FALSE())=1,ИСХОДНИК!$T$2,IF(VLOOKUP(B14,ИСХОДНИК!A:R,18,FALSE())=2,ИСХОДНИК!$T$4,IF(VLOOKUP(B14,ИСХОДНИК!A:R,18,FALSE())=3,ИСХОДНИК!$T$5)))</f>
        <v>◑</v>
      </c>
    </row>
    <row r="15" spans="1:12" ht="21.75" customHeight="1">
      <c r="B15" s="23" t="s">
        <v>120</v>
      </c>
      <c r="C15" s="24" t="str">
        <f>VLOOKUP(B15,ИСХОДНИК!A:P,5,FALSE())</f>
        <v>SCA 40 D STR</v>
      </c>
      <c r="D15" s="26" t="str">
        <f>VLOOKUP(B15,ИСХОДНИК!A:P,11,FALSE())</f>
        <v>Под сварку встык DIN</v>
      </c>
      <c r="E15" s="25">
        <f>VLOOKUP(B15,ИСХОДНИК!A:P,7,FALSE())</f>
        <v>40</v>
      </c>
      <c r="F15" s="27" t="str">
        <f>VLOOKUP(B15,ИСХОДНИК!A:P,10,FALSE())</f>
        <v>R717, R744 и фреоны</v>
      </c>
      <c r="G15" s="27">
        <f>VLOOKUP(B15,ИСХОДНИК!A:P,8,FALSE())</f>
        <v>52</v>
      </c>
      <c r="H15" s="27" t="str">
        <f>VLOOKUP(B15,ИСХОДНИК!A:P,9,FALSE())</f>
        <v xml:space="preserve"> -60…120</v>
      </c>
      <c r="I15" s="25" t="str">
        <f>VLOOKUP(B15,ИСХОДНИК!A:P,15,FALSE())</f>
        <v>U6 PL40R</v>
      </c>
      <c r="J15" s="28">
        <f>VLOOKUP(B15,ИСХОДНИК!A:P,13,FALSE())</f>
        <v>150</v>
      </c>
      <c r="K15" s="28">
        <f>VLOOKUP(B15,ИСХОДНИК!A:P,14,FALSE())</f>
        <v>180</v>
      </c>
      <c r="L15" s="31" t="str">
        <f>IF(VLOOKUP(B15,ИСХОДНИК!A:R,18,FALSE())=1,ИСХОДНИК!$T$2,IF(VLOOKUP(B15,ИСХОДНИК!A:R,18,FALSE())=2,ИСХОДНИК!$T$4,IF(VLOOKUP(B15,ИСХОДНИК!A:R,18,FALSE())=3,ИСХОДНИК!$T$5)))</f>
        <v>◑</v>
      </c>
    </row>
    <row r="16" spans="1:12" ht="21.75" customHeight="1">
      <c r="B16" s="23" t="s">
        <v>121</v>
      </c>
      <c r="C16" s="24" t="str">
        <f>VLOOKUP(B16,ИСХОДНИК!A:P,5,FALSE())</f>
        <v>SCA 50 D STR</v>
      </c>
      <c r="D16" s="26" t="str">
        <f>VLOOKUP(B16,ИСХОДНИК!A:P,11,FALSE())</f>
        <v>Под сварку встык DIN</v>
      </c>
      <c r="E16" s="25">
        <f>VLOOKUP(B16,ИСХОДНИК!A:P,7,FALSE())</f>
        <v>50</v>
      </c>
      <c r="F16" s="27" t="str">
        <f>VLOOKUP(B16,ИСХОДНИК!A:P,10,FALSE())</f>
        <v>R717, R744 и фреоны</v>
      </c>
      <c r="G16" s="27">
        <f>VLOOKUP(B16,ИСХОДНИК!A:P,8,FALSE())</f>
        <v>52</v>
      </c>
      <c r="H16" s="27" t="str">
        <f>VLOOKUP(B16,ИСХОДНИК!A:P,9,FALSE())</f>
        <v xml:space="preserve"> -60…120</v>
      </c>
      <c r="I16" s="25" t="str">
        <f>VLOOKUP(B16,ИСХОДНИК!A:P,15,FALSE())</f>
        <v>U6 PL40R</v>
      </c>
      <c r="J16" s="28">
        <f>VLOOKUP(B16,ИСХОДНИК!A:P,13,FALSE())</f>
        <v>175</v>
      </c>
      <c r="K16" s="28">
        <f>VLOOKUP(B16,ИСХОДНИК!A:P,14,FALSE())</f>
        <v>210</v>
      </c>
      <c r="L16" s="31" t="str">
        <f>IF(VLOOKUP(B16,ИСХОДНИК!A:R,18,FALSE())=1,ИСХОДНИК!$T$2,IF(VLOOKUP(B16,ИСХОДНИК!A:R,18,FALSE())=2,ИСХОДНИК!$T$4,IF(VLOOKUP(B16,ИСХОДНИК!A:R,18,FALSE())=3,ИСХОДНИК!$T$5)))</f>
        <v>◑</v>
      </c>
    </row>
    <row r="17" spans="2:12" ht="21.75" customHeight="1">
      <c r="B17" s="23" t="s">
        <v>122</v>
      </c>
      <c r="C17" s="24" t="str">
        <f>VLOOKUP(B17,ИСХОДНИК!A:P,5,FALSE())</f>
        <v>SCA 65 D STR</v>
      </c>
      <c r="D17" s="26" t="str">
        <f>VLOOKUP(B17,ИСХОДНИК!A:P,11,FALSE())</f>
        <v>Под сварку встык DIN</v>
      </c>
      <c r="E17" s="25">
        <f>VLOOKUP(B17,ИСХОДНИК!A:P,7,FALSE())</f>
        <v>65</v>
      </c>
      <c r="F17" s="27" t="str">
        <f>VLOOKUP(B17,ИСХОДНИК!A:P,10,FALSE())</f>
        <v>R717, R744 и фреоны</v>
      </c>
      <c r="G17" s="27">
        <f>VLOOKUP(B17,ИСХОДНИК!A:P,8,FALSE())</f>
        <v>52</v>
      </c>
      <c r="H17" s="27" t="str">
        <f>VLOOKUP(B17,ИСХОДНИК!A:P,9,FALSE())</f>
        <v xml:space="preserve"> -60…120</v>
      </c>
      <c r="I17" s="25" t="str">
        <f>VLOOKUP(B17,ИСХОДНИК!A:P,15,FALSE())</f>
        <v>U6 PL40R</v>
      </c>
      <c r="J17" s="28">
        <f>VLOOKUP(B17,ИСХОДНИК!A:P,13,FALSE())</f>
        <v>255</v>
      </c>
      <c r="K17" s="28">
        <f>VLOOKUP(B17,ИСХОДНИК!A:P,14,FALSE())</f>
        <v>306</v>
      </c>
      <c r="L17" s="31" t="str">
        <f>IF(VLOOKUP(B17,ИСХОДНИК!A:R,18,FALSE())=1,ИСХОДНИК!$T$2,IF(VLOOKUP(B17,ИСХОДНИК!A:R,18,FALSE())=2,ИСХОДНИК!$T$4,IF(VLOOKUP(B17,ИСХОДНИК!A:R,18,FALSE())=3,ИСХОДНИК!$T$5)))</f>
        <v>◑</v>
      </c>
    </row>
    <row r="18" spans="2:12" ht="21.75" customHeight="1">
      <c r="B18" s="23" t="s">
        <v>123</v>
      </c>
      <c r="C18" s="24" t="str">
        <f>VLOOKUP(B18,ИСХОДНИК!A:P,5,FALSE())</f>
        <v>SCA 80 D STR</v>
      </c>
      <c r="D18" s="26" t="str">
        <f>VLOOKUP(B18,ИСХОДНИК!A:P,11,FALSE())</f>
        <v>Под сварку встык DIN</v>
      </c>
      <c r="E18" s="25">
        <f>VLOOKUP(B18,ИСХОДНИК!A:P,7,FALSE())</f>
        <v>80</v>
      </c>
      <c r="F18" s="27" t="str">
        <f>VLOOKUP(B18,ИСХОДНИК!A:P,10,FALSE())</f>
        <v>R717, R744 и фреоны</v>
      </c>
      <c r="G18" s="27">
        <f>VLOOKUP(B18,ИСХОДНИК!A:P,8,FALSE())</f>
        <v>52</v>
      </c>
      <c r="H18" s="27" t="str">
        <f>VLOOKUP(B18,ИСХОДНИК!A:P,9,FALSE())</f>
        <v xml:space="preserve"> -60…120</v>
      </c>
      <c r="I18" s="25" t="str">
        <f>VLOOKUP(B18,ИСХОДНИК!A:P,15,FALSE())</f>
        <v>U6 PL40R</v>
      </c>
      <c r="J18" s="28">
        <f>VLOOKUP(B18,ИСХОДНИК!A:P,13,FALSE())</f>
        <v>290</v>
      </c>
      <c r="K18" s="28">
        <f>VLOOKUP(B18,ИСХОДНИК!A:P,14,FALSE())</f>
        <v>348</v>
      </c>
      <c r="L18" s="31" t="str">
        <f>IF(VLOOKUP(B18,ИСХОДНИК!A:R,18,FALSE())=1,ИСХОДНИК!$T$2,IF(VLOOKUP(B18,ИСХОДНИК!A:R,18,FALSE())=2,ИСХОДНИК!$T$4,IF(VLOOKUP(B18,ИСХОДНИК!A:R,18,FALSE())=3,ИСХОДНИК!$T$5)))</f>
        <v>◑</v>
      </c>
    </row>
    <row r="19" spans="2:12" ht="21.75" customHeight="1">
      <c r="B19" s="23" t="s">
        <v>124</v>
      </c>
      <c r="C19" s="24" t="str">
        <f>VLOOKUP(B19,ИСХОДНИК!A:P,5,FALSE())</f>
        <v>SCA 100 D STR</v>
      </c>
      <c r="D19" s="26" t="str">
        <f>VLOOKUP(B19,ИСХОДНИК!A:P,11,FALSE())</f>
        <v>Под сварку встык DIN</v>
      </c>
      <c r="E19" s="25">
        <f>VLOOKUP(B19,ИСХОДНИК!A:P,7,FALSE())</f>
        <v>100</v>
      </c>
      <c r="F19" s="27" t="str">
        <f>VLOOKUP(B19,ИСХОДНИК!A:P,10,FALSE())</f>
        <v>R717, R744 и фреоны</v>
      </c>
      <c r="G19" s="27">
        <f>VLOOKUP(B19,ИСХОДНИК!A:P,8,FALSE())</f>
        <v>52</v>
      </c>
      <c r="H19" s="27" t="str">
        <f>VLOOKUP(B19,ИСХОДНИК!A:P,9,FALSE())</f>
        <v xml:space="preserve"> -60…120</v>
      </c>
      <c r="I19" s="25" t="str">
        <f>VLOOKUP(B19,ИСХОДНИК!A:P,15,FALSE())</f>
        <v>U6 PL40R</v>
      </c>
      <c r="J19" s="28">
        <f>VLOOKUP(B19,ИСХОДНИК!A:P,13,FALSE())</f>
        <v>480</v>
      </c>
      <c r="K19" s="28">
        <f>VLOOKUP(B19,ИСХОДНИК!A:P,14,FALSE())</f>
        <v>576</v>
      </c>
      <c r="L19" s="29" t="str">
        <f>IF(VLOOKUP(B19,ИСХОДНИК!A:R,18,FALSE())=1,ИСХОДНИК!$T$2,IF(VLOOKUP(B19,ИСХОДНИК!A:R,18,FALSE())=2,ИСХОДНИК!$T$4,IF(VLOOKUP(B19,ИСХОДНИК!A:R,18,FALSE())=3,ИСХОДНИК!$T$5)))</f>
        <v>○</v>
      </c>
    </row>
    <row r="20" spans="2:12" ht="21.75" customHeight="1">
      <c r="B20" s="23" t="s">
        <v>125</v>
      </c>
      <c r="C20" s="24" t="str">
        <f>VLOOKUP(B20,ИСХОДНИК!A:P,5,FALSE())</f>
        <v>SCA 125 D STR</v>
      </c>
      <c r="D20" s="26" t="str">
        <f>VLOOKUP(B20,ИСХОДНИК!A:P,11,FALSE())</f>
        <v>Под сварку встык DIN</v>
      </c>
      <c r="E20" s="25">
        <f>VLOOKUP(B20,ИСХОДНИК!A:P,7,FALSE())</f>
        <v>125</v>
      </c>
      <c r="F20" s="27" t="str">
        <f>VLOOKUP(B20,ИСХОДНИК!A:P,10,FALSE())</f>
        <v>R717, R744 и фреоны</v>
      </c>
      <c r="G20" s="27">
        <f>VLOOKUP(B20,ИСХОДНИК!A:P,8,FALSE())</f>
        <v>52</v>
      </c>
      <c r="H20" s="27" t="str">
        <f>VLOOKUP(B20,ИСХОДНИК!A:P,9,FALSE())</f>
        <v xml:space="preserve"> -60…120</v>
      </c>
      <c r="I20" s="25" t="str">
        <f>VLOOKUP(B20,ИСХОДНИК!A:P,15,FALSE())</f>
        <v>U6 PL40R</v>
      </c>
      <c r="J20" s="28">
        <f>VLOOKUP(B20,ИСХОДНИК!A:P,13,FALSE())</f>
        <v>990</v>
      </c>
      <c r="K20" s="28">
        <f>VLOOKUP(B20,ИСХОДНИК!A:P,14,FALSE())</f>
        <v>1188</v>
      </c>
      <c r="L20" s="29" t="str">
        <f>IF(VLOOKUP(B20,ИСХОДНИК!A:R,18,FALSE())=1,ИСХОДНИК!$T$2,IF(VLOOKUP(B20,ИСХОДНИК!A:R,18,FALSE())=2,ИСХОДНИК!$T$4,IF(VLOOKUP(B20,ИСХОДНИК!A:R,18,FALSE())=3,ИСХОДНИК!$T$5)))</f>
        <v>○</v>
      </c>
    </row>
    <row r="21" spans="2:12" ht="21.75" customHeight="1">
      <c r="B21" s="23" t="s">
        <v>126</v>
      </c>
      <c r="C21" s="24" t="str">
        <f>VLOOKUP(B21,ИСХОДНИК!A:P,5,FALSE())</f>
        <v>SCA 150 D STR</v>
      </c>
      <c r="D21" s="26" t="str">
        <f>VLOOKUP(B21,ИСХОДНИК!A:P,11,FALSE())</f>
        <v>Под сварку встык DIN</v>
      </c>
      <c r="E21" s="25">
        <f>VLOOKUP(B21,ИСХОДНИК!A:P,7,FALSE())</f>
        <v>150</v>
      </c>
      <c r="F21" s="27" t="str">
        <f>VLOOKUP(B21,ИСХОДНИК!A:P,10,FALSE())</f>
        <v>R717, R744 и фреоны</v>
      </c>
      <c r="G21" s="27">
        <f>VLOOKUP(B21,ИСХОДНИК!A:P,8,FALSE())</f>
        <v>52</v>
      </c>
      <c r="H21" s="27" t="str">
        <f>VLOOKUP(B21,ИСХОДНИК!A:P,9,FALSE())</f>
        <v xml:space="preserve"> -60…120</v>
      </c>
      <c r="I21" s="25" t="str">
        <f>VLOOKUP(B21,ИСХОДНИК!A:P,15,FALSE())</f>
        <v>U6 PL40R</v>
      </c>
      <c r="J21" s="28">
        <f>VLOOKUP(B21,ИСХОДНИК!A:P,13,FALSE())</f>
        <v>1400</v>
      </c>
      <c r="K21" s="28">
        <f>VLOOKUP(B21,ИСХОДНИК!A:P,14,FALSE())</f>
        <v>1680</v>
      </c>
      <c r="L21" s="29" t="str">
        <f>IF(VLOOKUP(B21,ИСХОДНИК!A:R,18,FALSE())=1,ИСХОДНИК!$T$2,IF(VLOOKUP(B21,ИСХОДНИК!A:R,18,FALSE())=2,ИСХОДНИК!$T$4,IF(VLOOKUP(B21,ИСХОДНИК!A:R,18,FALSE())=3,ИСХОДНИК!$T$5)))</f>
        <v>○</v>
      </c>
    </row>
    <row r="22" spans="2:12" ht="21.75" customHeight="1">
      <c r="B22" s="23" t="s">
        <v>127</v>
      </c>
      <c r="C22" s="24" t="str">
        <f>VLOOKUP(B22,ИСХОДНИК!A:P,5,FALSE())</f>
        <v>SCA 100 D STR</v>
      </c>
      <c r="D22" s="26" t="str">
        <f>VLOOKUP(B22,ИСХОДНИК!A:P,11,FALSE())</f>
        <v>Под сварку встык DIN</v>
      </c>
      <c r="E22" s="25">
        <f>VLOOKUP(B22,ИСХОДНИК!A:P,7,FALSE())</f>
        <v>100</v>
      </c>
      <c r="F22" s="27" t="str">
        <f>VLOOKUP(B22,ИСХОДНИК!A:P,10,FALSE())</f>
        <v>R717, R744 и фреоны</v>
      </c>
      <c r="G22" s="27">
        <f>VLOOKUP(B22,ИСХОДНИК!A:P,8,FALSE())</f>
        <v>40</v>
      </c>
      <c r="H22" s="27" t="str">
        <f>VLOOKUP(B22,ИСХОДНИК!A:P,9,FALSE())</f>
        <v xml:space="preserve"> -60…120</v>
      </c>
      <c r="I22" s="25" t="str">
        <f>VLOOKUP(B22,ИСХОДНИК!A:P,15,FALSE())</f>
        <v>U6 PL40R</v>
      </c>
      <c r="J22" s="28">
        <f>VLOOKUP(B22,ИСХОДНИК!A:P,13,FALSE())</f>
        <v>420</v>
      </c>
      <c r="K22" s="28">
        <f>VLOOKUP(B22,ИСХОДНИК!A:P,14,FALSE())</f>
        <v>504</v>
      </c>
      <c r="L22" s="31" t="str">
        <f>IF(VLOOKUP(B22,ИСХОДНИК!A:R,18,FALSE())=1,ИСХОДНИК!$T$2,IF(VLOOKUP(B22,ИСХОДНИК!A:R,18,FALSE())=2,ИСХОДНИК!$T$4,IF(VLOOKUP(B22,ИСХОДНИК!A:R,18,FALSE())=3,ИСХОДНИК!$T$5)))</f>
        <v>◑</v>
      </c>
    </row>
    <row r="23" spans="2:12" ht="21.75" customHeight="1">
      <c r="B23" s="23" t="s">
        <v>128</v>
      </c>
      <c r="C23" s="24" t="str">
        <f>VLOOKUP(B23,ИСХОДНИК!A:P,5,FALSE())</f>
        <v>SCA 125 D STR</v>
      </c>
      <c r="D23" s="26" t="str">
        <f>VLOOKUP(B23,ИСХОДНИК!A:P,11,FALSE())</f>
        <v>Под сварку встык DIN</v>
      </c>
      <c r="E23" s="25">
        <f>VLOOKUP(B23,ИСХОДНИК!A:P,7,FALSE())</f>
        <v>125</v>
      </c>
      <c r="F23" s="27" t="str">
        <f>VLOOKUP(B23,ИСХОДНИК!A:P,10,FALSE())</f>
        <v>R717, R744 и фреоны</v>
      </c>
      <c r="G23" s="27">
        <f>VLOOKUP(B23,ИСХОДНИК!A:P,8,FALSE())</f>
        <v>40</v>
      </c>
      <c r="H23" s="27" t="str">
        <f>VLOOKUP(B23,ИСХОДНИК!A:P,9,FALSE())</f>
        <v xml:space="preserve"> -60…120</v>
      </c>
      <c r="I23" s="25" t="str">
        <f>VLOOKUP(B23,ИСХОДНИК!A:P,15,FALSE())</f>
        <v>U6 PL40R</v>
      </c>
      <c r="J23" s="28">
        <f>VLOOKUP(B23,ИСХОДНИК!A:P,13,FALSE())</f>
        <v>830</v>
      </c>
      <c r="K23" s="28">
        <f>VLOOKUP(B23,ИСХОДНИК!A:P,14,FALSE())</f>
        <v>996</v>
      </c>
      <c r="L23" s="29" t="str">
        <f>IF(VLOOKUP(B23,ИСХОДНИК!A:R,18,FALSE())=1,ИСХОДНИК!$T$2,IF(VLOOKUP(B23,ИСХОДНИК!A:R,18,FALSE())=2,ИСХОДНИК!$T$4,IF(VLOOKUP(B23,ИСХОДНИК!A:R,18,FALSE())=3,ИСХОДНИК!$T$5)))</f>
        <v>○</v>
      </c>
    </row>
    <row r="24" spans="2:12" ht="21.75" customHeight="1">
      <c r="B24" s="23" t="s">
        <v>129</v>
      </c>
      <c r="C24" s="24" t="str">
        <f>VLOOKUP(B24,ИСХОДНИК!A:P,5,FALSE())</f>
        <v>SCA 150 D STR</v>
      </c>
      <c r="D24" s="26" t="str">
        <f>VLOOKUP(B24,ИСХОДНИК!A:P,11,FALSE())</f>
        <v>Под сварку встык DIN</v>
      </c>
      <c r="E24" s="25">
        <f>VLOOKUP(B24,ИСХОДНИК!A:P,7,FALSE())</f>
        <v>150</v>
      </c>
      <c r="F24" s="27" t="str">
        <f>VLOOKUP(B24,ИСХОДНИК!A:P,10,FALSE())</f>
        <v>R717, R744 и фреоны</v>
      </c>
      <c r="G24" s="27">
        <f>VLOOKUP(B24,ИСХОДНИК!A:P,8,FALSE())</f>
        <v>40</v>
      </c>
      <c r="H24" s="27" t="str">
        <f>VLOOKUP(B24,ИСХОДНИК!A:P,9,FALSE())</f>
        <v xml:space="preserve"> -60…120</v>
      </c>
      <c r="I24" s="25" t="str">
        <f>VLOOKUP(B24,ИСХОДНИК!A:P,15,FALSE())</f>
        <v>U6 PL40R</v>
      </c>
      <c r="J24" s="28">
        <f>VLOOKUP(B24,ИСХОДНИК!A:P,13,FALSE())</f>
        <v>1200</v>
      </c>
      <c r="K24" s="28">
        <f>VLOOKUP(B24,ИСХОДНИК!A:P,14,FALSE())</f>
        <v>1440</v>
      </c>
      <c r="L24" s="29" t="str">
        <f>IF(VLOOKUP(B24,ИСХОДНИК!A:R,18,FALSE())=1,ИСХОДНИК!$T$2,IF(VLOOKUP(B24,ИСХОДНИК!A:R,18,FALSE())=2,ИСХОДНИК!$T$4,IF(VLOOKUP(B24,ИСХОДНИК!A:R,18,FALSE())=3,ИСХОДНИК!$T$5)))</f>
        <v>○</v>
      </c>
    </row>
    <row r="25" spans="2:12" ht="21.75" customHeight="1">
      <c r="B25" s="262" t="s">
        <v>130</v>
      </c>
      <c r="C25" s="262"/>
      <c r="D25" s="262"/>
      <c r="E25" s="262"/>
      <c r="F25" s="262"/>
      <c r="G25" s="262"/>
      <c r="H25" s="262"/>
      <c r="I25" s="262"/>
      <c r="J25" s="262"/>
      <c r="K25" s="262"/>
      <c r="L25" s="262"/>
    </row>
    <row r="26" spans="2:12" ht="21.75" customHeight="1">
      <c r="B26" s="23" t="s">
        <v>131</v>
      </c>
      <c r="C26" s="24" t="str">
        <f>VLOOKUP(B26,ИСХОДНИК!A:P,5,FALSE())</f>
        <v>SCA 15 D ANG</v>
      </c>
      <c r="D26" s="26" t="str">
        <f>VLOOKUP(B26,ИСХОДНИК!A:P,11,FALSE())</f>
        <v>Под сварку встык DIN</v>
      </c>
      <c r="E26" s="25">
        <f>VLOOKUP(B26,ИСХОДНИК!A:P,7,FALSE())</f>
        <v>15</v>
      </c>
      <c r="F26" s="27" t="str">
        <f>VLOOKUP(B26,ИСХОДНИК!A:P,10,FALSE())</f>
        <v>R717, R744 и фреоны</v>
      </c>
      <c r="G26" s="27">
        <f>VLOOKUP(B26,ИСХОДНИК!A:P,8,FALSE())</f>
        <v>52</v>
      </c>
      <c r="H26" s="27" t="str">
        <f>VLOOKUP(B26,ИСХОДНИК!A:P,9,FALSE())</f>
        <v xml:space="preserve"> -60…120</v>
      </c>
      <c r="I26" s="25" t="str">
        <f>VLOOKUP(B26,ИСХОДНИК!A:P,15,FALSE())</f>
        <v>U6 PL40R</v>
      </c>
      <c r="J26" s="28">
        <f>VLOOKUP(B26,ИСХОДНИК!A:P,13,FALSE())</f>
        <v>73</v>
      </c>
      <c r="K26" s="28">
        <f>VLOOKUP(B26,ИСХОДНИК!A:P,14,FALSE())</f>
        <v>87.6</v>
      </c>
      <c r="L26" s="29" t="str">
        <f>IF(VLOOKUP(B26,ИСХОДНИК!A:R,18,FALSE())=1,ИСХОДНИК!$T$2,IF(VLOOKUP(B26,ИСХОДНИК!A:R,18,FALSE())=2,ИСХОДНИК!$T$4,IF(VLOOKUP(B26,ИСХОДНИК!A:R,18,FALSE())=3,ИСХОДНИК!$T$5)))</f>
        <v>●</v>
      </c>
    </row>
    <row r="27" spans="2:12" ht="21.75" customHeight="1">
      <c r="B27" s="23" t="s">
        <v>132</v>
      </c>
      <c r="C27" s="33" t="str">
        <f>VLOOKUP(B27,ИСХОДНИК!A:P,5,FALSE())</f>
        <v>SCA 20 D ANG</v>
      </c>
      <c r="D27" s="34" t="str">
        <f>VLOOKUP(B27,ИСХОДНИК!A:P,11,FALSE())</f>
        <v>Под сварку встык DIN</v>
      </c>
      <c r="E27" s="35">
        <f>VLOOKUP(B27,ИСХОДНИК!A:P,7,FALSE())</f>
        <v>20</v>
      </c>
      <c r="F27" s="27" t="str">
        <f>VLOOKUP(B27,ИСХОДНИК!A:P,10,FALSE())</f>
        <v>R717, R744 и фреоны</v>
      </c>
      <c r="G27" s="27">
        <v>52</v>
      </c>
      <c r="H27" s="27" t="s">
        <v>133</v>
      </c>
      <c r="I27" s="25" t="s">
        <v>42</v>
      </c>
      <c r="J27" s="28">
        <f>VLOOKUP(B27,ИСХОДНИК!A:P,13,FALSE())</f>
        <v>78</v>
      </c>
      <c r="K27" s="28">
        <f>VLOOKUP(B27,ИСХОДНИК!A:P,14,FALSE())</f>
        <v>93.6</v>
      </c>
      <c r="L27" s="29" t="str">
        <f>IF(VLOOKUP(B27,ИСХОДНИК!A:R,18,FALSE())=1,ИСХОДНИК!$T$2,IF(VLOOKUP(B27,ИСХОДНИК!A:R,18,FALSE())=2,ИСХОДНИК!$T$4,IF(VLOOKUP(B27,ИСХОДНИК!A:R,18,FALSE())=3,ИСХОДНИК!$T$5)))</f>
        <v>●</v>
      </c>
    </row>
    <row r="28" spans="2:12" ht="21.75" customHeight="1">
      <c r="B28" s="23" t="s">
        <v>134</v>
      </c>
      <c r="C28" s="33" t="str">
        <f>VLOOKUP(B28,ИСХОДНИК!A:P,5,FALSE())</f>
        <v>SCA 25 D ANG</v>
      </c>
      <c r="D28" s="34" t="str">
        <f>VLOOKUP(B28,ИСХОДНИК!A:P,11,FALSE())</f>
        <v>Под сварку встык DIN</v>
      </c>
      <c r="E28" s="35">
        <f>VLOOKUP(B28,ИСХОДНИК!A:P,7,FALSE())</f>
        <v>25</v>
      </c>
      <c r="F28" s="27" t="str">
        <f>VLOOKUP(B28,ИСХОДНИК!A:P,10,FALSE())</f>
        <v>R717, R744 и фреоны</v>
      </c>
      <c r="G28" s="27">
        <v>52</v>
      </c>
      <c r="H28" s="27" t="s">
        <v>133</v>
      </c>
      <c r="I28" s="25" t="s">
        <v>42</v>
      </c>
      <c r="J28" s="28">
        <f>VLOOKUP(B28,ИСХОДНИК!A:P,13,FALSE())</f>
        <v>102</v>
      </c>
      <c r="K28" s="28">
        <f>VLOOKUP(B28,ИСХОДНИК!A:P,14,FALSE())</f>
        <v>122.39999999999999</v>
      </c>
      <c r="L28" s="29" t="str">
        <f>IF(VLOOKUP(B28,ИСХОДНИК!A:R,18,FALSE())=1,ИСХОДНИК!$T$2,IF(VLOOKUP(B28,ИСХОДНИК!A:R,18,FALSE())=2,ИСХОДНИК!$T$4,IF(VLOOKUP(B28,ИСХОДНИК!A:R,18,FALSE())=3,ИСХОДНИК!$T$5)))</f>
        <v>●</v>
      </c>
    </row>
    <row r="29" spans="2:12" ht="21.75" customHeight="1">
      <c r="B29" s="23" t="s">
        <v>135</v>
      </c>
      <c r="C29" s="33" t="str">
        <f>VLOOKUP(B29,ИСХОДНИК!A:P,5,FALSE())</f>
        <v>SCA 32 D ANG</v>
      </c>
      <c r="D29" s="34" t="str">
        <f>VLOOKUP(B29,ИСХОДНИК!A:P,11,FALSE())</f>
        <v>Под сварку встык DIN</v>
      </c>
      <c r="E29" s="35">
        <f>VLOOKUP(B29,ИСХОДНИК!A:P,7,FALSE())</f>
        <v>32</v>
      </c>
      <c r="F29" s="27" t="str">
        <f>VLOOKUP(B29,ИСХОДНИК!A:P,10,FALSE())</f>
        <v>R717, R744 и фреоны</v>
      </c>
      <c r="G29" s="27">
        <v>52</v>
      </c>
      <c r="H29" s="27" t="s">
        <v>133</v>
      </c>
      <c r="I29" s="25" t="s">
        <v>42</v>
      </c>
      <c r="J29" s="28">
        <f>VLOOKUP(B29,ИСХОДНИК!A:P,13,FALSE())</f>
        <v>110</v>
      </c>
      <c r="K29" s="28">
        <f>VLOOKUP(B29,ИСХОДНИК!A:P,14,FALSE())</f>
        <v>132</v>
      </c>
      <c r="L29" s="29" t="str">
        <f>IF(VLOOKUP(B29,ИСХОДНИК!A:R,18,FALSE())=1,ИСХОДНИК!$T$2,IF(VLOOKUP(B29,ИСХОДНИК!A:R,18,FALSE())=2,ИСХОДНИК!$T$4,IF(VLOOKUP(B29,ИСХОДНИК!A:R,18,FALSE())=3,ИСХОДНИК!$T$5)))</f>
        <v>●</v>
      </c>
    </row>
    <row r="30" spans="2:12" ht="21.75" customHeight="1">
      <c r="B30" s="23" t="s">
        <v>136</v>
      </c>
      <c r="C30" s="33" t="str">
        <f>VLOOKUP(B30,ИСХОДНИК!A:P,5,FALSE())</f>
        <v>SCA 40 D ANG</v>
      </c>
      <c r="D30" s="34" t="str">
        <f>VLOOKUP(B30,ИСХОДНИК!A:P,11,FALSE())</f>
        <v>Под сварку встык DIN</v>
      </c>
      <c r="E30" s="35">
        <f>VLOOKUP(B30,ИСХОДНИК!A:P,7,FALSE())</f>
        <v>40</v>
      </c>
      <c r="F30" s="27" t="str">
        <f>VLOOKUP(B30,ИСХОДНИК!A:P,10,FALSE())</f>
        <v>R717, R744 и фреоны</v>
      </c>
      <c r="G30" s="27">
        <v>52</v>
      </c>
      <c r="H30" s="27" t="s">
        <v>133</v>
      </c>
      <c r="I30" s="25" t="s">
        <v>42</v>
      </c>
      <c r="J30" s="28">
        <f>VLOOKUP(B30,ИСХОДНИК!A:P,13,FALSE())</f>
        <v>150</v>
      </c>
      <c r="K30" s="28">
        <f>VLOOKUP(B30,ИСХОДНИК!A:P,14,FALSE())</f>
        <v>180</v>
      </c>
      <c r="L30" s="29" t="str">
        <f>IF(VLOOKUP(B30,ИСХОДНИК!A:R,18,FALSE())=1,ИСХОДНИК!$T$2,IF(VLOOKUP(B30,ИСХОДНИК!A:R,18,FALSE())=2,ИСХОДНИК!$T$4,IF(VLOOKUP(B30,ИСХОДНИК!A:R,18,FALSE())=3,ИСХОДНИК!$T$5)))</f>
        <v>●</v>
      </c>
    </row>
    <row r="31" spans="2:12" ht="21.75" customHeight="1">
      <c r="B31" s="23" t="s">
        <v>137</v>
      </c>
      <c r="C31" s="33" t="str">
        <f>VLOOKUP(B31,ИСХОДНИК!A:P,5,FALSE())</f>
        <v>SCA 50 D ANG</v>
      </c>
      <c r="D31" s="34" t="str">
        <f>VLOOKUP(B31,ИСХОДНИК!A:P,11,FALSE())</f>
        <v>Под сварку встык DIN</v>
      </c>
      <c r="E31" s="35">
        <f>VLOOKUP(B31,ИСХОДНИК!A:P,7,FALSE())</f>
        <v>50</v>
      </c>
      <c r="F31" s="27" t="str">
        <f>VLOOKUP(B31,ИСХОДНИК!A:P,10,FALSE())</f>
        <v>R717, R744 и фреоны</v>
      </c>
      <c r="G31" s="27">
        <v>52</v>
      </c>
      <c r="H31" s="27" t="s">
        <v>133</v>
      </c>
      <c r="I31" s="25" t="s">
        <v>42</v>
      </c>
      <c r="J31" s="28">
        <f>VLOOKUP(B31,ИСХОДНИК!A:P,13,FALSE())</f>
        <v>175</v>
      </c>
      <c r="K31" s="28">
        <f>VLOOKUP(B31,ИСХОДНИК!A:P,14,FALSE())</f>
        <v>210</v>
      </c>
      <c r="L31" s="29" t="str">
        <f>IF(VLOOKUP(B31,ИСХОДНИК!A:R,18,FALSE())=1,ИСХОДНИК!$T$2,IF(VLOOKUP(B31,ИСХОДНИК!A:R,18,FALSE())=2,ИСХОДНИК!$T$4,IF(VLOOKUP(B31,ИСХОДНИК!A:R,18,FALSE())=3,ИСХОДНИК!$T$5)))</f>
        <v>●</v>
      </c>
    </row>
    <row r="32" spans="2:12" ht="21.75" customHeight="1">
      <c r="B32" s="23" t="s">
        <v>138</v>
      </c>
      <c r="C32" s="33" t="str">
        <f>VLOOKUP(B32,ИСХОДНИК!A:P,5,FALSE())</f>
        <v>SCA 65 D ANG</v>
      </c>
      <c r="D32" s="34" t="str">
        <f>VLOOKUP(B32,ИСХОДНИК!A:P,11,FALSE())</f>
        <v>Под сварку встык DIN</v>
      </c>
      <c r="E32" s="35">
        <f>VLOOKUP(B32,ИСХОДНИК!A:P,7,FALSE())</f>
        <v>65</v>
      </c>
      <c r="F32" s="27" t="str">
        <f>VLOOKUP(B32,ИСХОДНИК!A:P,10,FALSE())</f>
        <v>R717, R744 и фреоны</v>
      </c>
      <c r="G32" s="27">
        <v>52</v>
      </c>
      <c r="H32" s="27" t="s">
        <v>133</v>
      </c>
      <c r="I32" s="25" t="s">
        <v>42</v>
      </c>
      <c r="J32" s="28">
        <f>VLOOKUP(B32,ИСХОДНИК!A:P,13,FALSE())</f>
        <v>255</v>
      </c>
      <c r="K32" s="28">
        <f>VLOOKUP(B32,ИСХОДНИК!A:P,14,FALSE())</f>
        <v>306</v>
      </c>
      <c r="L32" s="29" t="str">
        <f>IF(VLOOKUP(B32,ИСХОДНИК!A:R,18,FALSE())=1,ИСХОДНИК!$T$2,IF(VLOOKUP(B32,ИСХОДНИК!A:R,18,FALSE())=2,ИСХОДНИК!$T$4,IF(VLOOKUP(B32,ИСХОДНИК!A:R,18,FALSE())=3,ИСХОДНИК!$T$5)))</f>
        <v>●</v>
      </c>
    </row>
    <row r="33" spans="2:12" ht="21.75" customHeight="1">
      <c r="B33" s="23" t="s">
        <v>139</v>
      </c>
      <c r="C33" s="33" t="str">
        <f>VLOOKUP(B33,ИСХОДНИК!A:P,5,FALSE())</f>
        <v>SCA 80 D ANG</v>
      </c>
      <c r="D33" s="34" t="str">
        <f>VLOOKUP(B33,ИСХОДНИК!A:P,11,FALSE())</f>
        <v>Под сварку встык DIN</v>
      </c>
      <c r="E33" s="35">
        <f>VLOOKUP(B33,ИСХОДНИК!A:P,7,FALSE())</f>
        <v>80</v>
      </c>
      <c r="F33" s="27" t="str">
        <f>VLOOKUP(B33,ИСХОДНИК!A:P,10,FALSE())</f>
        <v>R717, R744 и фреоны</v>
      </c>
      <c r="G33" s="27">
        <v>52</v>
      </c>
      <c r="H33" s="27" t="s">
        <v>133</v>
      </c>
      <c r="I33" s="25" t="s">
        <v>42</v>
      </c>
      <c r="J33" s="28">
        <f>VLOOKUP(B33,ИСХОДНИК!A:P,13,FALSE())</f>
        <v>290</v>
      </c>
      <c r="K33" s="28">
        <f>VLOOKUP(B33,ИСХОДНИК!A:P,14,FALSE())</f>
        <v>348</v>
      </c>
      <c r="L33" s="29" t="str">
        <f>IF(VLOOKUP(B33,ИСХОДНИК!A:R,18,FALSE())=1,ИСХОДНИК!$T$2,IF(VLOOKUP(B33,ИСХОДНИК!A:R,18,FALSE())=2,ИСХОДНИК!$T$4,IF(VLOOKUP(B33,ИСХОДНИК!A:R,18,FALSE())=3,ИСХОДНИК!$T$5)))</f>
        <v>●</v>
      </c>
    </row>
    <row r="34" spans="2:12" ht="21.75" customHeight="1">
      <c r="B34" s="23" t="s">
        <v>140</v>
      </c>
      <c r="C34" s="33" t="str">
        <f>VLOOKUP(B34,ИСХОДНИК!A:P,5,FALSE())</f>
        <v>SCA 100 D ANG</v>
      </c>
      <c r="D34" s="34" t="str">
        <f>VLOOKUP(B34,ИСХОДНИК!A:P,11,FALSE())</f>
        <v>Под сварку встык DIN</v>
      </c>
      <c r="E34" s="35">
        <f>VLOOKUP(B34,ИСХОДНИК!A:P,7,FALSE())</f>
        <v>100</v>
      </c>
      <c r="F34" s="27" t="str">
        <f>VLOOKUP(B34,ИСХОДНИК!A:P,10,FALSE())</f>
        <v>R717, R744 и фреоны</v>
      </c>
      <c r="G34" s="27">
        <v>52</v>
      </c>
      <c r="H34" s="27" t="s">
        <v>133</v>
      </c>
      <c r="I34" s="25" t="s">
        <v>42</v>
      </c>
      <c r="J34" s="28">
        <f>VLOOKUP(B34,ИСХОДНИК!A:P,13,FALSE())</f>
        <v>480</v>
      </c>
      <c r="K34" s="28">
        <f>VLOOKUP(B34,ИСХОДНИК!A:P,14,FALSE())</f>
        <v>576</v>
      </c>
      <c r="L34" s="29" t="str">
        <f>IF(VLOOKUP(B34,ИСХОДНИК!A:R,18,FALSE())=1,ИСХОДНИК!$T$2,IF(VLOOKUP(B34,ИСХОДНИК!A:R,18,FALSE())=2,ИСХОДНИК!$T$4,IF(VLOOKUP(B34,ИСХОДНИК!A:R,18,FALSE())=3,ИСХОДНИК!$T$5)))</f>
        <v>●</v>
      </c>
    </row>
    <row r="35" spans="2:12" ht="21.75" customHeight="1">
      <c r="B35" s="23" t="s">
        <v>141</v>
      </c>
      <c r="C35" s="33" t="str">
        <f>VLOOKUP(B35,ИСХОДНИК!A:P,5,FALSE())</f>
        <v>SCA 125 D ANG</v>
      </c>
      <c r="D35" s="34" t="str">
        <f>VLOOKUP(B35,ИСХОДНИК!A:P,11,FALSE())</f>
        <v>Под сварку встык DIN</v>
      </c>
      <c r="E35" s="35">
        <f>VLOOKUP(B35,ИСХОДНИК!A:P,7,FALSE())</f>
        <v>125</v>
      </c>
      <c r="F35" s="27" t="str">
        <f>VLOOKUP(B35,ИСХОДНИК!A:P,10,FALSE())</f>
        <v>R717, R744 и фреоны</v>
      </c>
      <c r="G35" s="27">
        <v>52</v>
      </c>
      <c r="H35" s="27" t="s">
        <v>133</v>
      </c>
      <c r="I35" s="25" t="s">
        <v>42</v>
      </c>
      <c r="J35" s="28">
        <f>VLOOKUP(B35,ИСХОДНИК!A:P,13,FALSE())</f>
        <v>990</v>
      </c>
      <c r="K35" s="28">
        <f>VLOOKUP(B35,ИСХОДНИК!A:P,14,FALSE())</f>
        <v>1188</v>
      </c>
      <c r="L35" s="31" t="str">
        <f>IF(VLOOKUP(B35,ИСХОДНИК!A:R,18,FALSE())=1,ИСХОДНИК!$T$2,IF(VLOOKUP(B35,ИСХОДНИК!A:R,18,FALSE())=2,ИСХОДНИК!$T$4,IF(VLOOKUP(B35,ИСХОДНИК!A:R,18,FALSE())=3,ИСХОДНИК!$T$5)))</f>
        <v>◑</v>
      </c>
    </row>
    <row r="36" spans="2:12" ht="21.75" customHeight="1">
      <c r="B36" s="23" t="s">
        <v>142</v>
      </c>
      <c r="C36" s="33" t="str">
        <f>VLOOKUP(B36,ИСХОДНИК!A:P,5,FALSE())</f>
        <v>SCA 150 D ANG</v>
      </c>
      <c r="D36" s="34" t="str">
        <f>VLOOKUP(B36,ИСХОДНИК!A:P,11,FALSE())</f>
        <v>Под сварку встык DIN</v>
      </c>
      <c r="E36" s="35">
        <f>VLOOKUP(B36,ИСХОДНИК!A:P,7,FALSE())</f>
        <v>150</v>
      </c>
      <c r="F36" s="27" t="str">
        <f>VLOOKUP(B36,ИСХОДНИК!A:P,10,FALSE())</f>
        <v>R717, R744 и фреоны</v>
      </c>
      <c r="G36" s="27">
        <v>52</v>
      </c>
      <c r="H36" s="27" t="s">
        <v>133</v>
      </c>
      <c r="I36" s="25" t="s">
        <v>42</v>
      </c>
      <c r="J36" s="28">
        <f>VLOOKUP(B36,ИСХОДНИК!A:P,13,FALSE())</f>
        <v>1400</v>
      </c>
      <c r="K36" s="28">
        <f>VLOOKUP(B36,ИСХОДНИК!A:P,14,FALSE())</f>
        <v>1680</v>
      </c>
      <c r="L36" s="29" t="str">
        <f>IF(VLOOKUP(B36,ИСХОДНИК!A:R,18,FALSE())=1,ИСХОДНИК!$T$2,IF(VLOOKUP(B36,ИСХОДНИК!A:R,18,FALSE())=2,ИСХОДНИК!$T$4,IF(VLOOKUP(B36,ИСХОДНИК!A:R,18,FALSE())=3,ИСХОДНИК!$T$5)))</f>
        <v>○</v>
      </c>
    </row>
    <row r="37" spans="2:12" ht="21.75" customHeight="1">
      <c r="B37" s="23" t="s">
        <v>143</v>
      </c>
      <c r="C37" s="33" t="str">
        <f>VLOOKUP(B37,ИСХОДНИК!A:P,5,FALSE())</f>
        <v>SCA 100 D ANG</v>
      </c>
      <c r="D37" s="34" t="str">
        <f>VLOOKUP(B37,ИСХОДНИК!A:P,11,FALSE())</f>
        <v>Под сварку встык DIN</v>
      </c>
      <c r="E37" s="35">
        <f>VLOOKUP(B37,ИСХОДНИК!A:P,7,FALSE())</f>
        <v>100</v>
      </c>
      <c r="F37" s="27" t="str">
        <f>VLOOKUP(B37,ИСХОДНИК!A:P,10,FALSE())</f>
        <v>R717, R744 и фреоны</v>
      </c>
      <c r="G37" s="27">
        <v>40</v>
      </c>
      <c r="H37" s="27" t="s">
        <v>133</v>
      </c>
      <c r="I37" s="25" t="s">
        <v>42</v>
      </c>
      <c r="J37" s="28">
        <f>VLOOKUP(B37,ИСХОДНИК!A:P,13,FALSE())</f>
        <v>420</v>
      </c>
      <c r="K37" s="28">
        <f>VLOOKUP(B37,ИСХОДНИК!A:P,14,FALSE())</f>
        <v>504</v>
      </c>
      <c r="L37" s="29" t="str">
        <f>IF(VLOOKUP(B37,ИСХОДНИК!A:R,18,FALSE())=1,ИСХОДНИК!$T$2,IF(VLOOKUP(B37,ИСХОДНИК!A:R,18,FALSE())=2,ИСХОДНИК!$T$4,IF(VLOOKUP(B37,ИСХОДНИК!A:R,18,FALSE())=3,ИСХОДНИК!$T$5)))</f>
        <v>●</v>
      </c>
    </row>
    <row r="38" spans="2:12" ht="21.75" customHeight="1">
      <c r="B38" s="23" t="s">
        <v>144</v>
      </c>
      <c r="C38" s="33" t="str">
        <f>VLOOKUP(B38,ИСХОДНИК!A:P,5,FALSE())</f>
        <v>SCA 125 D ANG</v>
      </c>
      <c r="D38" s="34" t="str">
        <f>VLOOKUP(B38,ИСХОДНИК!A:P,11,FALSE())</f>
        <v>Под сварку встык DIN</v>
      </c>
      <c r="E38" s="35">
        <f>VLOOKUP(B38,ИСХОДНИК!A:P,7,FALSE())</f>
        <v>125</v>
      </c>
      <c r="F38" s="27" t="str">
        <f>VLOOKUP(B38,ИСХОДНИК!A:P,10,FALSE())</f>
        <v>R717, R744 и фреоны</v>
      </c>
      <c r="G38" s="27">
        <v>40</v>
      </c>
      <c r="H38" s="27" t="s">
        <v>133</v>
      </c>
      <c r="I38" s="25" t="s">
        <v>42</v>
      </c>
      <c r="J38" s="28">
        <f>VLOOKUP(B38,ИСХОДНИК!A:P,13,FALSE())</f>
        <v>830</v>
      </c>
      <c r="K38" s="28">
        <f>VLOOKUP(B38,ИСХОДНИК!A:P,14,FALSE())</f>
        <v>996</v>
      </c>
      <c r="L38" s="31" t="str">
        <f>IF(VLOOKUP(B38,ИСХОДНИК!A:R,18,FALSE())=1,ИСХОДНИК!$T$2,IF(VLOOKUP(B38,ИСХОДНИК!A:R,18,FALSE())=2,ИСХОДНИК!$T$4,IF(VLOOKUP(B38,ИСХОДНИК!A:R,18,FALSE())=3,ИСХОДНИК!$T$5)))</f>
        <v>◑</v>
      </c>
    </row>
    <row r="39" spans="2:12" ht="21.75" customHeight="1">
      <c r="B39" s="23" t="s">
        <v>145</v>
      </c>
      <c r="C39" s="33" t="str">
        <f>VLOOKUP(B39,ИСХОДНИК!A:P,5,FALSE())</f>
        <v>SCA 150 D ANG</v>
      </c>
      <c r="D39" s="34" t="str">
        <f>VLOOKUP(B39,ИСХОДНИК!A:P,11,FALSE())</f>
        <v>Под сварку встык DIN</v>
      </c>
      <c r="E39" s="35">
        <f>VLOOKUP(B39,ИСХОДНИК!A:P,7,FALSE())</f>
        <v>150</v>
      </c>
      <c r="F39" s="27" t="str">
        <f>VLOOKUP(B39,ИСХОДНИК!A:P,10,FALSE())</f>
        <v>R717, R744 и фреоны</v>
      </c>
      <c r="G39" s="27">
        <v>40</v>
      </c>
      <c r="H39" s="27" t="s">
        <v>133</v>
      </c>
      <c r="I39" s="25" t="s">
        <v>42</v>
      </c>
      <c r="J39" s="28">
        <f>VLOOKUP(B39,ИСХОДНИК!A:P,13,FALSE())</f>
        <v>1200</v>
      </c>
      <c r="K39" s="28">
        <f>VLOOKUP(B39,ИСХОДНИК!A:P,14,FALSE())</f>
        <v>1440</v>
      </c>
      <c r="L39" s="29" t="str">
        <f>IF(VLOOKUP(B39,ИСХОДНИК!A:R,18,FALSE())=1,ИСХОДНИК!$T$2,IF(VLOOKUP(B39,ИСХОДНИК!A:R,18,FALSE())=2,ИСХОДНИК!$T$4,IF(VLOOKUP(B39,ИСХОДНИК!A:R,18,FALSE())=3,ИСХОДНИК!$T$5)))</f>
        <v>○</v>
      </c>
    </row>
  </sheetData>
  <mergeCells count="2">
    <mergeCell ref="B3:G3"/>
    <mergeCell ref="B25:L25"/>
  </mergeCells>
  <hyperlinks>
    <hyperlink ref="B7" r:id="rId1" xr:uid="{C779CE90-7E22-4755-9775-367094D3DBE5}"/>
    <hyperlink ref="B8" r:id="rId2" xr:uid="{1CFB6C97-CB18-485E-8677-3C4B703735F1}"/>
  </hyperlinks>
  <pageMargins left="0.75" right="0.75" top="1" bottom="1" header="0.511811023622047" footer="0.5"/>
  <pageSetup paperSize="9" orientation="portrait" horizontalDpi="300" verticalDpi="300"/>
  <headerFooter>
    <oddFooter>&amp;C&amp;1#&amp;"Calibri,Обычный"&amp;10&amp;K000000Classified as Business</oddFooter>
  </headerFooter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5"/>
  <dimension ref="A1:Z43"/>
  <sheetViews>
    <sheetView showGridLines="0" topLeftCell="A10" zoomScale="115" zoomScaleNormal="115" workbookViewId="0">
      <selection activeCell="B8" sqref="B8"/>
    </sheetView>
  </sheetViews>
  <sheetFormatPr defaultColWidth="9.28515625" defaultRowHeight="12.75"/>
  <cols>
    <col min="1" max="1" width="2" customWidth="1"/>
    <col min="2" max="2" width="15.7109375" style="1" customWidth="1"/>
    <col min="3" max="3" width="14.42578125" customWidth="1"/>
    <col min="4" max="4" width="13.28515625" hidden="1" customWidth="1"/>
    <col min="5" max="5" width="20.5703125" customWidth="1"/>
    <col min="6" max="6" width="9.28515625" customWidth="1"/>
    <col min="7" max="7" width="22.28515625" customWidth="1"/>
    <col min="8" max="8" width="9.42578125" customWidth="1"/>
    <col min="9" max="9" width="17.42578125" customWidth="1"/>
    <col min="10" max="10" width="8.5703125" hidden="1" customWidth="1"/>
    <col min="11" max="11" width="9" hidden="1" customWidth="1"/>
    <col min="12" max="12" width="9.140625" hidden="1" customWidth="1"/>
    <col min="13" max="13" width="8" hidden="1" customWidth="1"/>
    <col min="14" max="14" width="14.7109375" customWidth="1"/>
    <col min="15" max="15" width="16" bestFit="1" customWidth="1"/>
    <col min="16" max="16" width="10.42578125" customWidth="1"/>
    <col min="17" max="17" width="11.28515625" customWidth="1"/>
    <col min="18" max="18" width="6.28515625" style="61" customWidth="1"/>
    <col min="19" max="19" width="3" customWidth="1"/>
    <col min="20" max="20" width="14.85546875" customWidth="1"/>
    <col min="21" max="21" width="16.5703125" style="58" customWidth="1"/>
    <col min="22" max="22" width="16.42578125" style="32" customWidth="1"/>
    <col min="23" max="23" width="10.7109375" customWidth="1"/>
    <col min="24" max="24" width="9.7109375" customWidth="1"/>
    <col min="26" max="26" width="5.85546875" customWidth="1"/>
  </cols>
  <sheetData>
    <row r="1" spans="1:26" ht="10.5" customHeight="1"/>
    <row r="2" spans="1:26" ht="24" customHeight="1">
      <c r="B2" s="39" t="s">
        <v>146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62"/>
      <c r="S2" s="63"/>
      <c r="T2" s="39" t="s">
        <v>147</v>
      </c>
      <c r="U2" s="64"/>
      <c r="V2" s="65"/>
      <c r="W2" s="66"/>
      <c r="X2" s="66"/>
      <c r="Y2" s="66"/>
      <c r="Z2" s="6"/>
    </row>
    <row r="3" spans="1:26" ht="73.5" customHeight="1">
      <c r="B3" s="264" t="s">
        <v>148</v>
      </c>
      <c r="C3" s="264"/>
      <c r="D3" s="264"/>
      <c r="E3" s="264"/>
      <c r="F3" s="264"/>
      <c r="G3" s="264"/>
      <c r="H3" s="264"/>
      <c r="I3" s="41"/>
      <c r="J3" s="40"/>
      <c r="K3" s="40"/>
      <c r="L3" s="40"/>
      <c r="M3" s="40"/>
      <c r="N3" s="40"/>
      <c r="O3" s="40"/>
      <c r="P3" s="40"/>
      <c r="Q3" s="40"/>
      <c r="R3" s="67"/>
      <c r="S3" s="63"/>
      <c r="T3" s="68"/>
      <c r="U3" s="69"/>
      <c r="V3" s="70"/>
      <c r="W3" s="71"/>
      <c r="X3" s="71"/>
      <c r="Y3" s="71"/>
      <c r="Z3" s="72"/>
    </row>
    <row r="4" spans="1:26" ht="10.5" customHeight="1">
      <c r="B4" s="10" t="s">
        <v>2</v>
      </c>
      <c r="C4" s="11" t="s">
        <v>3</v>
      </c>
      <c r="D4" s="12"/>
      <c r="E4" s="13"/>
      <c r="F4" s="14"/>
      <c r="G4" s="14"/>
      <c r="H4" s="54"/>
      <c r="I4" s="41"/>
      <c r="J4" s="40"/>
      <c r="K4" s="40"/>
      <c r="L4" s="40"/>
      <c r="M4" s="40"/>
      <c r="N4" s="40"/>
      <c r="O4" s="40"/>
      <c r="P4" s="40"/>
      <c r="Q4" s="40"/>
      <c r="R4" s="67"/>
      <c r="S4" s="63"/>
      <c r="T4" s="68"/>
      <c r="U4" s="69"/>
      <c r="V4" s="70"/>
      <c r="W4" s="71"/>
      <c r="X4" s="71"/>
      <c r="Y4" s="71"/>
      <c r="Z4" s="72"/>
    </row>
    <row r="5" spans="1:26" ht="11.25" customHeight="1">
      <c r="B5" s="199" t="s">
        <v>4</v>
      </c>
      <c r="C5" s="11" t="s">
        <v>5</v>
      </c>
      <c r="D5" s="12"/>
      <c r="E5" s="13"/>
      <c r="F5" s="14"/>
      <c r="G5" s="14"/>
      <c r="H5" s="54"/>
      <c r="I5" s="41"/>
      <c r="J5" s="40"/>
      <c r="K5" s="40"/>
      <c r="L5" s="40"/>
      <c r="M5" s="40"/>
      <c r="N5" s="40"/>
      <c r="O5" s="40"/>
      <c r="P5" s="40"/>
      <c r="Q5" s="40"/>
      <c r="R5" s="67"/>
      <c r="S5" s="63"/>
      <c r="T5" s="68"/>
      <c r="U5" s="69"/>
      <c r="V5" s="70"/>
      <c r="W5" s="71"/>
      <c r="X5" s="71"/>
      <c r="Y5" s="71"/>
      <c r="Z5" s="72"/>
    </row>
    <row r="6" spans="1:26" ht="10.5" customHeight="1">
      <c r="B6" s="16" t="s">
        <v>6</v>
      </c>
      <c r="C6" s="11" t="s">
        <v>7</v>
      </c>
      <c r="D6" s="12"/>
      <c r="E6" s="13"/>
      <c r="F6" s="14"/>
      <c r="G6" s="14"/>
      <c r="H6" s="54"/>
      <c r="I6" s="41"/>
      <c r="J6" s="40"/>
      <c r="K6" s="40"/>
      <c r="L6" s="40"/>
      <c r="M6" s="40"/>
      <c r="N6" s="40"/>
      <c r="O6" s="40"/>
      <c r="P6" s="40"/>
      <c r="Q6" s="40"/>
      <c r="R6" s="67"/>
      <c r="S6" s="63"/>
      <c r="T6" s="68"/>
      <c r="U6" s="69"/>
      <c r="V6" s="70"/>
      <c r="W6" s="71"/>
      <c r="X6" s="71"/>
      <c r="Y6" s="71"/>
      <c r="Z6" s="72"/>
    </row>
    <row r="7" spans="1:26" ht="11.25" customHeight="1">
      <c r="B7" s="203" t="s">
        <v>8</v>
      </c>
      <c r="C7" s="17"/>
      <c r="D7" s="17"/>
      <c r="E7" s="17"/>
      <c r="F7" s="15"/>
      <c r="G7" s="15"/>
      <c r="H7" s="54"/>
      <c r="I7" s="41"/>
      <c r="J7" s="40"/>
      <c r="K7" s="40"/>
      <c r="L7" s="40"/>
      <c r="M7" s="40"/>
      <c r="N7" s="40"/>
      <c r="O7" s="40"/>
      <c r="P7" s="40"/>
      <c r="Q7" s="40"/>
      <c r="R7" s="67"/>
      <c r="S7" s="63"/>
      <c r="T7" s="68"/>
      <c r="U7" s="69"/>
      <c r="V7" s="70"/>
      <c r="W7" s="71"/>
      <c r="X7" s="71"/>
      <c r="Y7" s="71"/>
      <c r="Z7" s="72"/>
    </row>
    <row r="8" spans="1:26" ht="15" customHeight="1">
      <c r="A8" s="114"/>
      <c r="B8" s="200" t="s">
        <v>341</v>
      </c>
      <c r="C8" s="130"/>
      <c r="D8" s="130"/>
      <c r="E8" s="131"/>
      <c r="F8" s="202"/>
      <c r="G8" s="202"/>
      <c r="H8" s="54"/>
      <c r="I8" s="41"/>
      <c r="J8" s="40"/>
      <c r="K8" s="40"/>
      <c r="L8" s="40"/>
      <c r="M8" s="40"/>
      <c r="N8" s="40"/>
      <c r="O8" s="40"/>
      <c r="P8" s="40"/>
      <c r="Q8" s="40"/>
      <c r="R8" s="67"/>
      <c r="S8" s="63"/>
      <c r="T8" s="68"/>
      <c r="U8" s="69"/>
      <c r="V8" s="70"/>
      <c r="W8" s="71"/>
      <c r="X8" s="71"/>
      <c r="Y8" s="71"/>
      <c r="Z8" s="72"/>
    </row>
    <row r="9" spans="1:26" ht="22.5" customHeight="1">
      <c r="B9" s="73" t="s">
        <v>149</v>
      </c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74"/>
      <c r="S9" s="63"/>
      <c r="T9" s="73"/>
      <c r="U9" s="75"/>
      <c r="V9" s="76"/>
      <c r="W9" s="19"/>
      <c r="X9" s="19"/>
      <c r="Y9" s="19"/>
      <c r="Z9" s="20"/>
    </row>
    <row r="10" spans="1:26" ht="37.5" customHeight="1">
      <c r="B10" s="45" t="s">
        <v>10</v>
      </c>
      <c r="C10" s="45" t="s">
        <v>11</v>
      </c>
      <c r="D10" s="21" t="s">
        <v>12</v>
      </c>
      <c r="E10" s="45" t="s">
        <v>13</v>
      </c>
      <c r="F10" s="45" t="s">
        <v>14</v>
      </c>
      <c r="G10" s="45" t="s">
        <v>15</v>
      </c>
      <c r="H10" s="45" t="s">
        <v>83</v>
      </c>
      <c r="I10" s="45" t="s">
        <v>17</v>
      </c>
      <c r="J10" s="265" t="s">
        <v>150</v>
      </c>
      <c r="K10" s="265"/>
      <c r="L10" s="265"/>
      <c r="M10" s="265"/>
      <c r="N10" s="45" t="s">
        <v>151</v>
      </c>
      <c r="O10" s="45" t="s">
        <v>19</v>
      </c>
      <c r="P10" s="45" t="s">
        <v>20</v>
      </c>
      <c r="Q10" s="45" t="s">
        <v>21</v>
      </c>
      <c r="R10" s="55" t="s">
        <v>22</v>
      </c>
      <c r="T10" s="77" t="s">
        <v>10</v>
      </c>
      <c r="U10" s="77" t="s">
        <v>152</v>
      </c>
      <c r="V10" s="77" t="s">
        <v>153</v>
      </c>
      <c r="W10" s="77" t="s">
        <v>19</v>
      </c>
      <c r="X10" s="77" t="s">
        <v>20</v>
      </c>
      <c r="Y10" s="77" t="s">
        <v>21</v>
      </c>
      <c r="Z10" s="78" t="s">
        <v>22</v>
      </c>
    </row>
    <row r="11" spans="1:26" ht="21.75" customHeight="1">
      <c r="B11" s="23" t="s">
        <v>154</v>
      </c>
      <c r="C11" s="24" t="str">
        <f>VLOOKUP(B11,ИСХОДНИК!A:P,5,FALSE())</f>
        <v>FIA 15 D STR</v>
      </c>
      <c r="D11" s="25" t="s">
        <v>24</v>
      </c>
      <c r="E11" s="26" t="str">
        <f>VLOOKUP(B11,ИСХОДНИК!A:P,11,FALSE())</f>
        <v>Под сварку встык DIN</v>
      </c>
      <c r="F11" s="25">
        <f>VLOOKUP(B11,ИСХОДНИК!A:P,7,FALSE())</f>
        <v>15</v>
      </c>
      <c r="G11" s="27" t="str">
        <f>VLOOKUP(B11,ИСХОДНИК!A:P,10,FALSE())</f>
        <v>R717, R744 и фреоны</v>
      </c>
      <c r="H11" s="27">
        <f>VLOOKUP(B11,ИСХОДНИК!A:P,8,FALSE())</f>
        <v>52</v>
      </c>
      <c r="I11" s="27" t="str">
        <f>VLOOKUP(B11,ИСХОДНИК!A:P,9,FALSE())</f>
        <v xml:space="preserve"> -60…120</v>
      </c>
      <c r="J11" s="27">
        <v>2.5</v>
      </c>
      <c r="K11" s="27">
        <v>2.6</v>
      </c>
      <c r="L11" s="27">
        <v>2.7</v>
      </c>
      <c r="M11" s="27">
        <v>2.8</v>
      </c>
      <c r="N11" s="27">
        <v>150</v>
      </c>
      <c r="O11" s="25" t="str">
        <f>VLOOKUP(B11,ИСХОДНИК!A:P,15,FALSE())</f>
        <v>U6 PL40R</v>
      </c>
      <c r="P11" s="28">
        <f>VLOOKUP(B11,ИСХОДНИК!A:P,13,FALSE())</f>
        <v>45</v>
      </c>
      <c r="Q11" s="28">
        <f>VLOOKUP(B11,ИСХОДНИК!A:P,14,FALSE())</f>
        <v>54</v>
      </c>
      <c r="R11" s="29" t="str">
        <f>IF(VLOOKUP(B11,ИСХОДНИК!A:R,18,FALSE())=1,ИСХОДНИК!$T$2,IF(VLOOKUP(B11,ИСХОДНИК!A:R,18,FALSE())=2,ИСХОДНИК!$T$4,IF(VLOOKUP(B11,ИСХОДНИК!A:R,18,FALSE())=3,ИСХОДНИК!$T$5)))</f>
        <v>●</v>
      </c>
      <c r="T11" s="23" t="s">
        <v>155</v>
      </c>
      <c r="U11" s="24" t="str">
        <f>VLOOKUP(T11,ИСХОДНИК!A:P,7,FALSE())</f>
        <v xml:space="preserve"> FIA 15-25 </v>
      </c>
      <c r="V11" s="79" t="str">
        <f>VLOOKUP(T11,ИСХОДНИК!A:P,6,FALSE())</f>
        <v>100 мкм</v>
      </c>
      <c r="W11" s="25" t="str">
        <f>VLOOKUP(T11,ИСХОДНИК!A:P,15,FALSE())</f>
        <v>U6 PL40R</v>
      </c>
      <c r="X11" s="28">
        <f>VLOOKUP(T11,ИСХОДНИК!A:P,13,FALSE())</f>
        <v>28</v>
      </c>
      <c r="Y11" s="28">
        <f>VLOOKUP(T11,ИСХОДНИК!A:P,14,FALSE())</f>
        <v>33.6</v>
      </c>
      <c r="Z11" s="29" t="str">
        <f>IF(VLOOKUP(T11,ИСХОДНИК!A:R,18,FALSE())=1,ИСХОДНИК!$T$2,IF(VLOOKUP(T11,ИСХОДНИК!A:R,18,FALSE())=2,ИСХОДНИК!$T$4,IF(VLOOKUP(T11,ИСХОДНИК!A:R,18,FALSE())=3,ИСХОДНИК!$T$5)))</f>
        <v>●</v>
      </c>
    </row>
    <row r="12" spans="1:26" ht="21.75" customHeight="1">
      <c r="B12" s="23" t="s">
        <v>156</v>
      </c>
      <c r="C12" s="24" t="str">
        <f>VLOOKUP(B12,ИСХОДНИК!A:P,5,FALSE())</f>
        <v>FIA 20 D STR</v>
      </c>
      <c r="D12" s="25" t="s">
        <v>24</v>
      </c>
      <c r="E12" s="26" t="str">
        <f>VLOOKUP(B12,ИСХОДНИК!A:P,11,FALSE())</f>
        <v>Под сварку встык DIN</v>
      </c>
      <c r="F12" s="25">
        <f>VLOOKUP(B12,ИСХОДНИК!A:P,7,FALSE())</f>
        <v>20</v>
      </c>
      <c r="G12" s="27" t="str">
        <f>VLOOKUP(B12,ИСХОДНИК!A:P,10,FALSE())</f>
        <v>R717, R744 и фреоны</v>
      </c>
      <c r="H12" s="27">
        <f>VLOOKUP(B12,ИСХОДНИК!A:P,8,FALSE())</f>
        <v>52</v>
      </c>
      <c r="I12" s="27" t="str">
        <f>VLOOKUP(B12,ИСХОДНИК!A:P,9,FALSE())</f>
        <v xml:space="preserve"> -60…120</v>
      </c>
      <c r="J12" s="27">
        <v>5.3</v>
      </c>
      <c r="K12" s="27">
        <v>5.4</v>
      </c>
      <c r="L12" s="27">
        <v>5.6</v>
      </c>
      <c r="M12" s="27">
        <v>5.9</v>
      </c>
      <c r="N12" s="27">
        <v>150</v>
      </c>
      <c r="O12" s="25" t="str">
        <f>VLOOKUP(B12,ИСХОДНИК!A:P,15,FALSE())</f>
        <v>U6 PL40R</v>
      </c>
      <c r="P12" s="28">
        <f>VLOOKUP(B12,ИСХОДНИК!A:P,13,FALSE())</f>
        <v>51</v>
      </c>
      <c r="Q12" s="28">
        <f>VLOOKUP(B12,ИСХОДНИК!A:P,14,FALSE())</f>
        <v>61.199999999999996</v>
      </c>
      <c r="R12" s="29" t="str">
        <f>IF(VLOOKUP(B12,ИСХОДНИК!A:R,18,FALSE())=1,ИСХОДНИК!$T$2,IF(VLOOKUP(B12,ИСХОДНИК!A:R,18,FALSE())=2,ИСХОДНИК!$T$4,IF(VLOOKUP(B12,ИСХОДНИК!A:R,18,FALSE())=3,ИСХОДНИК!$T$5)))</f>
        <v>●</v>
      </c>
      <c r="T12" s="23" t="s">
        <v>157</v>
      </c>
      <c r="U12" s="24" t="str">
        <f>VLOOKUP(T12,ИСХОДНИК!A:P,7,FALSE())</f>
        <v xml:space="preserve"> FIA 15-25 </v>
      </c>
      <c r="V12" s="79" t="str">
        <f>VLOOKUP(T12,ИСХОДНИК!A:P,6,FALSE())</f>
        <v>150 мкм</v>
      </c>
      <c r="W12" s="25" t="str">
        <f>VLOOKUP(T12,ИСХОДНИК!A:P,15,FALSE())</f>
        <v>U6 PL40R</v>
      </c>
      <c r="X12" s="28">
        <f>VLOOKUP(T12,ИСХОДНИК!A:P,13,FALSE())</f>
        <v>28</v>
      </c>
      <c r="Y12" s="28">
        <f>VLOOKUP(T12,ИСХОДНИК!A:P,14,FALSE())</f>
        <v>33.6</v>
      </c>
      <c r="Z12" s="29" t="str">
        <f>IF(VLOOKUP(T12,ИСХОДНИК!A:R,18,FALSE())=1,ИСХОДНИК!$T$2,IF(VLOOKUP(T12,ИСХОДНИК!A:R,18,FALSE())=2,ИСХОДНИК!$T$4,IF(VLOOKUP(T12,ИСХОДНИК!A:R,18,FALSE())=3,ИСХОДНИК!$T$5)))</f>
        <v>●</v>
      </c>
    </row>
    <row r="13" spans="1:26" ht="21.75" customHeight="1">
      <c r="B13" s="23" t="s">
        <v>158</v>
      </c>
      <c r="C13" s="24" t="str">
        <f>VLOOKUP(B13,ИСХОДНИК!A:P,5,FALSE())</f>
        <v>FIA 25 D STR</v>
      </c>
      <c r="D13" s="25" t="s">
        <v>24</v>
      </c>
      <c r="E13" s="26" t="str">
        <f>VLOOKUP(B13,ИСХОДНИК!A:P,11,FALSE())</f>
        <v>Под сварку встык DIN</v>
      </c>
      <c r="F13" s="25">
        <f>VLOOKUP(B13,ИСХОДНИК!A:P,7,FALSE())</f>
        <v>25</v>
      </c>
      <c r="G13" s="27" t="str">
        <f>VLOOKUP(B13,ИСХОДНИК!A:P,10,FALSE())</f>
        <v>R717, R744 и фреоны</v>
      </c>
      <c r="H13" s="27">
        <f>VLOOKUP(B13,ИСХОДНИК!A:P,8,FALSE())</f>
        <v>52</v>
      </c>
      <c r="I13" s="27" t="str">
        <f>VLOOKUP(B13,ИСХОДНИК!A:P,9,FALSE())</f>
        <v xml:space="preserve"> -60…120</v>
      </c>
      <c r="J13" s="27">
        <v>10.5</v>
      </c>
      <c r="K13" s="27">
        <v>10.7</v>
      </c>
      <c r="L13" s="27">
        <v>11.1</v>
      </c>
      <c r="M13" s="27">
        <v>11.6</v>
      </c>
      <c r="N13" s="27">
        <v>150</v>
      </c>
      <c r="O13" s="25" t="str">
        <f>VLOOKUP(B13,ИСХОДНИК!A:P,15,FALSE())</f>
        <v>U6 PL40R</v>
      </c>
      <c r="P13" s="28">
        <f>VLOOKUP(B13,ИСХОДНИК!A:P,13,FALSE())</f>
        <v>62</v>
      </c>
      <c r="Q13" s="28">
        <f>VLOOKUP(B13,ИСХОДНИК!A:P,14,FALSE())</f>
        <v>74.399999999999991</v>
      </c>
      <c r="R13" s="29" t="str">
        <f>IF(VLOOKUP(B13,ИСХОДНИК!A:R,18,FALSE())=1,ИСХОДНИК!$T$2,IF(VLOOKUP(B13,ИСХОДНИК!A:R,18,FALSE())=2,ИСХОДНИК!$T$4,IF(VLOOKUP(B13,ИСХОДНИК!A:R,18,FALSE())=3,ИСХОДНИК!$T$5)))</f>
        <v>●</v>
      </c>
      <c r="T13" s="23" t="s">
        <v>159</v>
      </c>
      <c r="U13" s="24" t="str">
        <f>VLOOKUP(T13,ИСХОДНИК!A:P,7,FALSE())</f>
        <v xml:space="preserve"> FIA 15-25 </v>
      </c>
      <c r="V13" s="79" t="str">
        <f>VLOOKUP(T13,ИСХОДНИК!A:P,6,FALSE())</f>
        <v>250 мкм</v>
      </c>
      <c r="W13" s="25" t="str">
        <f>VLOOKUP(T13,ИСХОДНИК!A:P,15,FALSE())</f>
        <v>U6 PL40R</v>
      </c>
      <c r="X13" s="28">
        <f>VLOOKUP(T13,ИСХОДНИК!A:P,13,FALSE())</f>
        <v>28</v>
      </c>
      <c r="Y13" s="28">
        <f>VLOOKUP(T13,ИСХОДНИК!A:P,14,FALSE())</f>
        <v>33.6</v>
      </c>
      <c r="Z13" s="29" t="str">
        <f>IF(VLOOKUP(T13,ИСХОДНИК!A:R,18,FALSE())=1,ИСХОДНИК!$T$2,IF(VLOOKUP(T13,ИСХОДНИК!A:R,18,FALSE())=2,ИСХОДНИК!$T$4,IF(VLOOKUP(T13,ИСХОДНИК!A:R,18,FALSE())=3,ИСХОДНИК!$T$5)))</f>
        <v>●</v>
      </c>
    </row>
    <row r="14" spans="1:26" ht="21.75" customHeight="1">
      <c r="B14" s="23" t="s">
        <v>160</v>
      </c>
      <c r="C14" s="24" t="str">
        <f>VLOOKUP(B14,ИСХОДНИК!A:P,5,FALSE())</f>
        <v>FIA 32 D STR</v>
      </c>
      <c r="D14" s="25" t="s">
        <v>24</v>
      </c>
      <c r="E14" s="26" t="str">
        <f>VLOOKUP(B14,ИСХОДНИК!A:P,11,FALSE())</f>
        <v>Под сварку встык DIN</v>
      </c>
      <c r="F14" s="25">
        <f>VLOOKUP(B14,ИСХОДНИК!A:P,7,FALSE())</f>
        <v>32</v>
      </c>
      <c r="G14" s="27" t="str">
        <f>VLOOKUP(B14,ИСХОДНИК!A:P,10,FALSE())</f>
        <v>R717, R744 и фреоны</v>
      </c>
      <c r="H14" s="27">
        <f>VLOOKUP(B14,ИСХОДНИК!A:P,8,FALSE())</f>
        <v>52</v>
      </c>
      <c r="I14" s="27" t="str">
        <f>VLOOKUP(B14,ИСХОДНИК!A:P,9,FALSE())</f>
        <v xml:space="preserve"> -60…120</v>
      </c>
      <c r="J14" s="27">
        <v>17.600000000000001</v>
      </c>
      <c r="K14" s="27">
        <v>18.2</v>
      </c>
      <c r="L14" s="27">
        <v>18.2</v>
      </c>
      <c r="M14" s="27">
        <v>19.5</v>
      </c>
      <c r="N14" s="27">
        <v>150</v>
      </c>
      <c r="O14" s="25" t="str">
        <f>VLOOKUP(B14,ИСХОДНИК!A:P,15,FALSE())</f>
        <v>U6 PL40R</v>
      </c>
      <c r="P14" s="28">
        <f>VLOOKUP(B14,ИСХОДНИК!A:P,13,FALSE())</f>
        <v>80</v>
      </c>
      <c r="Q14" s="28">
        <f>VLOOKUP(B14,ИСХОДНИК!A:P,14,FALSE())</f>
        <v>96</v>
      </c>
      <c r="R14" s="29" t="str">
        <f>IF(VLOOKUP(B14,ИСХОДНИК!A:R,18,FALSE())=1,ИСХОДНИК!$T$2,IF(VLOOKUP(B14,ИСХОДНИК!A:R,18,FALSE())=2,ИСХОДНИК!$T$4,IF(VLOOKUP(B14,ИСХОДНИК!A:R,18,FALSE())=3,ИСХОДНИК!$T$5)))</f>
        <v>●</v>
      </c>
      <c r="T14" s="23" t="s">
        <v>161</v>
      </c>
      <c r="U14" s="24" t="str">
        <f>VLOOKUP(T14,ИСХОДНИК!A:P,7,FALSE())</f>
        <v xml:space="preserve"> FIA 15-25 </v>
      </c>
      <c r="V14" s="79" t="str">
        <f>VLOOKUP(T14,ИСХОДНИК!A:P,6,FALSE())</f>
        <v>500 мкм</v>
      </c>
      <c r="W14" s="25" t="str">
        <f>VLOOKUP(T14,ИСХОДНИК!A:P,15,FALSE())</f>
        <v>U6 PL40R</v>
      </c>
      <c r="X14" s="28">
        <f>VLOOKUP(T14,ИСХОДНИК!A:P,13,FALSE())</f>
        <v>28</v>
      </c>
      <c r="Y14" s="28">
        <f>VLOOKUP(T14,ИСХОДНИК!A:P,14,FALSE())</f>
        <v>33.6</v>
      </c>
      <c r="Z14" s="29" t="str">
        <f>IF(VLOOKUP(T14,ИСХОДНИК!A:R,18,FALSE())=1,ИСХОДНИК!$T$2,IF(VLOOKUP(T14,ИСХОДНИК!A:R,18,FALSE())=2,ИСХОДНИК!$T$4,IF(VLOOKUP(T14,ИСХОДНИК!A:R,18,FALSE())=3,ИСХОДНИК!$T$5)))</f>
        <v>○</v>
      </c>
    </row>
    <row r="15" spans="1:26" ht="21.75" customHeight="1">
      <c r="B15" s="23" t="s">
        <v>162</v>
      </c>
      <c r="C15" s="24" t="str">
        <f>VLOOKUP(B15,ИСХОДНИК!A:P,5,FALSE())</f>
        <v>FIA 40 D STR</v>
      </c>
      <c r="D15" s="25" t="s">
        <v>24</v>
      </c>
      <c r="E15" s="26" t="str">
        <f>VLOOKUP(B15,ИСХОДНИК!A:P,11,FALSE())</f>
        <v>Под сварку встык DIN</v>
      </c>
      <c r="F15" s="25">
        <f>VLOOKUP(B15,ИСХОДНИК!A:P,7,FALSE())</f>
        <v>40</v>
      </c>
      <c r="G15" s="27" t="str">
        <f>VLOOKUP(B15,ИСХОДНИК!A:P,10,FALSE())</f>
        <v>R717, R744 и фреоны</v>
      </c>
      <c r="H15" s="27">
        <f>VLOOKUP(B15,ИСХОДНИК!A:P,8,FALSE())</f>
        <v>52</v>
      </c>
      <c r="I15" s="27" t="str">
        <f>VLOOKUP(B15,ИСХОДНИК!A:P,9,FALSE())</f>
        <v xml:space="preserve"> -60…120</v>
      </c>
      <c r="J15" s="27">
        <v>19.2</v>
      </c>
      <c r="K15" s="27">
        <v>19.5</v>
      </c>
      <c r="L15" s="27">
        <v>20.2</v>
      </c>
      <c r="M15" s="27">
        <v>21.5</v>
      </c>
      <c r="N15" s="27">
        <v>150</v>
      </c>
      <c r="O15" s="25" t="str">
        <f>VLOOKUP(B15,ИСХОДНИК!A:P,15,FALSE())</f>
        <v>U6 PL40R</v>
      </c>
      <c r="P15" s="28">
        <f>VLOOKUP(B15,ИСХОДНИК!A:P,13,FALSE())</f>
        <v>106</v>
      </c>
      <c r="Q15" s="28">
        <f>VLOOKUP(B15,ИСХОДНИК!A:P,14,FALSE())</f>
        <v>127.19999999999999</v>
      </c>
      <c r="R15" s="29" t="str">
        <f>IF(VLOOKUP(B15,ИСХОДНИК!A:R,18,FALSE())=1,ИСХОДНИК!$T$2,IF(VLOOKUP(B15,ИСХОДНИК!A:R,18,FALSE())=2,ИСХОДНИК!$T$4,IF(VLOOKUP(B15,ИСХОДНИК!A:R,18,FALSE())=3,ИСХОДНИК!$T$5)))</f>
        <v>●</v>
      </c>
      <c r="T15" s="23" t="s">
        <v>163</v>
      </c>
      <c r="U15" s="24" t="str">
        <f>VLOOKUP(T15,ИСХОДНИК!A:P,7,FALSE())</f>
        <v>FIA 32-40</v>
      </c>
      <c r="V15" s="79" t="str">
        <f>VLOOKUP(T15,ИСХОДНИК!A:P,6,FALSE())</f>
        <v>100 мкм</v>
      </c>
      <c r="W15" s="25" t="str">
        <f>VLOOKUP(T15,ИСХОДНИК!A:P,15,FALSE())</f>
        <v>U6 PL40R</v>
      </c>
      <c r="X15" s="28">
        <f>VLOOKUP(T15,ИСХОДНИК!A:P,13,FALSE())</f>
        <v>40</v>
      </c>
      <c r="Y15" s="28">
        <f>VLOOKUP(T15,ИСХОДНИК!A:P,14,FALSE())</f>
        <v>48</v>
      </c>
      <c r="Z15" s="29" t="str">
        <f>IF(VLOOKUP(T15,ИСХОДНИК!A:R,18,FALSE())=1,ИСХОДНИК!$T$2,IF(VLOOKUP(T15,ИСХОДНИК!A:R,18,FALSE())=2,ИСХОДНИК!$T$4,IF(VLOOKUP(T15,ИСХОДНИК!A:R,18,FALSE())=3,ИСХОДНИК!$T$5)))</f>
        <v>●</v>
      </c>
    </row>
    <row r="16" spans="1:26" ht="21.75" customHeight="1">
      <c r="B16" s="23" t="s">
        <v>164</v>
      </c>
      <c r="C16" s="24" t="str">
        <f>VLOOKUP(B16,ИСХОДНИК!A:P,5,FALSE())</f>
        <v>FIA 50 D STR</v>
      </c>
      <c r="D16" s="25" t="s">
        <v>24</v>
      </c>
      <c r="E16" s="26" t="str">
        <f>VLOOKUP(B16,ИСХОДНИК!A:P,11,FALSE())</f>
        <v>Под сварку встык DIN</v>
      </c>
      <c r="F16" s="25">
        <f>VLOOKUP(B16,ИСХОДНИК!A:P,7,FALSE())</f>
        <v>50</v>
      </c>
      <c r="G16" s="27" t="str">
        <f>VLOOKUP(B16,ИСХОДНИК!A:P,10,FALSE())</f>
        <v>R717, R744 и фреоны</v>
      </c>
      <c r="H16" s="27">
        <f>VLOOKUP(B16,ИСХОДНИК!A:P,8,FALSE())</f>
        <v>52</v>
      </c>
      <c r="I16" s="27" t="str">
        <f>VLOOKUP(B16,ИСХОДНИК!A:P,9,FALSE())</f>
        <v xml:space="preserve"> -60…120</v>
      </c>
      <c r="J16" s="27">
        <v>34.5</v>
      </c>
      <c r="K16" s="27">
        <v>35.1</v>
      </c>
      <c r="L16" s="27">
        <v>36.4</v>
      </c>
      <c r="M16" s="27">
        <v>38.4</v>
      </c>
      <c r="N16" s="27">
        <v>150</v>
      </c>
      <c r="O16" s="25" t="str">
        <f>VLOOKUP(B16,ИСХОДНИК!A:P,15,FALSE())</f>
        <v>U6 PL40R</v>
      </c>
      <c r="P16" s="28">
        <f>VLOOKUP(B16,ИСХОДНИК!A:P,13,FALSE())</f>
        <v>130</v>
      </c>
      <c r="Q16" s="28">
        <f>VLOOKUP(B16,ИСХОДНИК!A:P,14,FALSE())</f>
        <v>156</v>
      </c>
      <c r="R16" s="29" t="str">
        <f>IF(VLOOKUP(B16,ИСХОДНИК!A:R,18,FALSE())=1,ИСХОДНИК!$T$2,IF(VLOOKUP(B16,ИСХОДНИК!A:R,18,FALSE())=2,ИСХОДНИК!$T$4,IF(VLOOKUP(B16,ИСХОДНИК!A:R,18,FALSE())=3,ИСХОДНИК!$T$5)))</f>
        <v>●</v>
      </c>
      <c r="T16" s="23" t="s">
        <v>165</v>
      </c>
      <c r="U16" s="24" t="str">
        <f>VLOOKUP(T16,ИСХОДНИК!A:P,7,FALSE())</f>
        <v>FIA 32-40</v>
      </c>
      <c r="V16" s="79" t="str">
        <f>VLOOKUP(T16,ИСХОДНИК!A:P,6,FALSE())</f>
        <v>150 мкм</v>
      </c>
      <c r="W16" s="25" t="str">
        <f>VLOOKUP(T16,ИСХОДНИК!A:P,15,FALSE())</f>
        <v>U6 PL40R</v>
      </c>
      <c r="X16" s="28">
        <f>VLOOKUP(T16,ИСХОДНИК!A:P,13,FALSE())</f>
        <v>40</v>
      </c>
      <c r="Y16" s="28">
        <f>VLOOKUP(T16,ИСХОДНИК!A:P,14,FALSE())</f>
        <v>48</v>
      </c>
      <c r="Z16" s="29" t="str">
        <f>IF(VLOOKUP(T16,ИСХОДНИК!A:R,18,FALSE())=1,ИСХОДНИК!$T$2,IF(VLOOKUP(T16,ИСХОДНИК!A:R,18,FALSE())=2,ИСХОДНИК!$T$4,IF(VLOOKUP(T16,ИСХОДНИК!A:R,18,FALSE())=3,ИСХОДНИК!$T$5)))</f>
        <v>●</v>
      </c>
    </row>
    <row r="17" spans="2:26" ht="21.75" customHeight="1">
      <c r="B17" s="23" t="s">
        <v>166</v>
      </c>
      <c r="C17" s="24" t="str">
        <f>VLOOKUP(B17,ИСХОДНИК!A:P,5,FALSE())</f>
        <v>FIA 65 D STR</v>
      </c>
      <c r="D17" s="25" t="s">
        <v>24</v>
      </c>
      <c r="E17" s="26" t="str">
        <f>VLOOKUP(B17,ИСХОДНИК!A:P,11,FALSE())</f>
        <v>Под сварку встык DIN</v>
      </c>
      <c r="F17" s="25">
        <f>VLOOKUP(B17,ИСХОДНИК!A:P,7,FALSE())</f>
        <v>65</v>
      </c>
      <c r="G17" s="27" t="str">
        <f>VLOOKUP(B17,ИСХОДНИК!A:P,10,FALSE())</f>
        <v>R717, R744 и фреоны</v>
      </c>
      <c r="H17" s="27">
        <f>VLOOKUP(B17,ИСХОДНИК!A:P,8,FALSE())</f>
        <v>52</v>
      </c>
      <c r="I17" s="27" t="str">
        <f>VLOOKUP(B17,ИСХОДНИК!A:P,9,FALSE())</f>
        <v xml:space="preserve"> -60…120</v>
      </c>
      <c r="J17" s="27" t="s">
        <v>167</v>
      </c>
      <c r="K17" s="27">
        <v>42.9</v>
      </c>
      <c r="L17" s="27">
        <v>44.2</v>
      </c>
      <c r="M17" s="27">
        <v>46.2</v>
      </c>
      <c r="N17" s="27">
        <v>250</v>
      </c>
      <c r="O17" s="25" t="str">
        <f>VLOOKUP(B17,ИСХОДНИК!A:P,15,FALSE())</f>
        <v>U6 PL40R</v>
      </c>
      <c r="P17" s="28">
        <f>VLOOKUP(B17,ИСХОДНИК!A:P,13,FALSE())</f>
        <v>176</v>
      </c>
      <c r="Q17" s="28">
        <f>VLOOKUP(B17,ИСХОДНИК!A:P,14,FALSE())</f>
        <v>211.2</v>
      </c>
      <c r="R17" s="29" t="str">
        <f>IF(VLOOKUP(B17,ИСХОДНИК!A:R,18,FALSE())=1,ИСХОДНИК!$T$2,IF(VLOOKUP(B17,ИСХОДНИК!A:R,18,FALSE())=2,ИСХОДНИК!$T$4,IF(VLOOKUP(B17,ИСХОДНИК!A:R,18,FALSE())=3,ИСХОДНИК!$T$5)))</f>
        <v>●</v>
      </c>
      <c r="T17" s="23" t="s">
        <v>168</v>
      </c>
      <c r="U17" s="24" t="str">
        <f>VLOOKUP(T17,ИСХОДНИК!A:P,7,FALSE())</f>
        <v>FIA 32-40</v>
      </c>
      <c r="V17" s="79" t="str">
        <f>VLOOKUP(T17,ИСХОДНИК!A:P,6,FALSE())</f>
        <v>250 мкм</v>
      </c>
      <c r="W17" s="25" t="str">
        <f>VLOOKUP(T17,ИСХОДНИК!A:P,15,FALSE())</f>
        <v>U6 PL40R</v>
      </c>
      <c r="X17" s="28">
        <f>VLOOKUP(T17,ИСХОДНИК!A:P,13,FALSE())</f>
        <v>40</v>
      </c>
      <c r="Y17" s="28">
        <f>VLOOKUP(T17,ИСХОДНИК!A:P,14,FALSE())</f>
        <v>48</v>
      </c>
      <c r="Z17" s="29" t="str">
        <f>IF(VLOOKUP(T17,ИСХОДНИК!A:R,18,FALSE())=1,ИСХОДНИК!$T$2,IF(VLOOKUP(T17,ИСХОДНИК!A:R,18,FALSE())=2,ИСХОДНИК!$T$4,IF(VLOOKUP(T17,ИСХОДНИК!A:R,18,FALSE())=3,ИСХОДНИК!$T$5)))</f>
        <v>●</v>
      </c>
    </row>
    <row r="18" spans="2:26" ht="21.75" customHeight="1">
      <c r="B18" s="23" t="s">
        <v>169</v>
      </c>
      <c r="C18" s="24" t="str">
        <f>VLOOKUP(B18,ИСХОДНИК!A:P,5,FALSE())</f>
        <v>FIA 80 D STR</v>
      </c>
      <c r="D18" s="25" t="s">
        <v>24</v>
      </c>
      <c r="E18" s="26" t="str">
        <f>VLOOKUP(B18,ИСХОДНИК!A:P,11,FALSE())</f>
        <v>Под сварку встык DIN</v>
      </c>
      <c r="F18" s="25">
        <f>VLOOKUP(B18,ИСХОДНИК!A:P,7,FALSE())</f>
        <v>80</v>
      </c>
      <c r="G18" s="27" t="str">
        <f>VLOOKUP(B18,ИСХОДНИК!A:P,10,FALSE())</f>
        <v>R717, R744 и фреоны</v>
      </c>
      <c r="H18" s="27">
        <f>VLOOKUP(B18,ИСХОДНИК!A:P,8,FALSE())</f>
        <v>52</v>
      </c>
      <c r="I18" s="27" t="str">
        <f>VLOOKUP(B18,ИСХОДНИК!A:P,9,FALSE())</f>
        <v xml:space="preserve"> -60…120</v>
      </c>
      <c r="J18" s="27" t="s">
        <v>167</v>
      </c>
      <c r="K18" s="27">
        <v>80</v>
      </c>
      <c r="L18" s="27">
        <v>82.6</v>
      </c>
      <c r="M18" s="27">
        <v>86.5</v>
      </c>
      <c r="N18" s="27">
        <v>250</v>
      </c>
      <c r="O18" s="25" t="str">
        <f>VLOOKUP(B18,ИСХОДНИК!A:P,15,FALSE())</f>
        <v>U6 PL40R</v>
      </c>
      <c r="P18" s="28">
        <f>VLOOKUP(B18,ИСХОДНИК!A:P,13,FALSE())</f>
        <v>210</v>
      </c>
      <c r="Q18" s="28">
        <f>VLOOKUP(B18,ИСХОДНИК!A:P,14,FALSE())</f>
        <v>252</v>
      </c>
      <c r="R18" s="29" t="str">
        <f>IF(VLOOKUP(B18,ИСХОДНИК!A:R,18,FALSE())=1,ИСХОДНИК!$T$2,IF(VLOOKUP(B18,ИСХОДНИК!A:R,18,FALSE())=2,ИСХОДНИК!$T$4,IF(VLOOKUP(B18,ИСХОДНИК!A:R,18,FALSE())=3,ИСХОДНИК!$T$5)))</f>
        <v>●</v>
      </c>
      <c r="T18" s="23" t="s">
        <v>170</v>
      </c>
      <c r="U18" s="24" t="str">
        <f>VLOOKUP(T18,ИСХОДНИК!A:P,7,FALSE())</f>
        <v>FIA 32-40</v>
      </c>
      <c r="V18" s="79" t="str">
        <f>VLOOKUP(T18,ИСХОДНИК!A:P,6,FALSE())</f>
        <v>500 мкм</v>
      </c>
      <c r="W18" s="25" t="str">
        <f>VLOOKUP(T18,ИСХОДНИК!A:P,15,FALSE())</f>
        <v>U6 PL40R</v>
      </c>
      <c r="X18" s="28">
        <f>VLOOKUP(T18,ИСХОДНИК!A:P,13,FALSE())</f>
        <v>40</v>
      </c>
      <c r="Y18" s="28">
        <f>VLOOKUP(T18,ИСХОДНИК!A:P,14,FALSE())</f>
        <v>48</v>
      </c>
      <c r="Z18" s="29" t="str">
        <f>IF(VLOOKUP(T18,ИСХОДНИК!A:R,18,FALSE())=1,ИСХОДНИК!$T$2,IF(VLOOKUP(T18,ИСХОДНИК!A:R,18,FALSE())=2,ИСХОДНИК!$T$4,IF(VLOOKUP(T18,ИСХОДНИК!A:R,18,FALSE())=3,ИСХОДНИК!$T$5)))</f>
        <v>○</v>
      </c>
    </row>
    <row r="19" spans="2:26" ht="21.75" customHeight="1">
      <c r="B19" s="23" t="s">
        <v>171</v>
      </c>
      <c r="C19" s="24" t="str">
        <f>VLOOKUP(B19,ИСХОДНИК!A:P,5,FALSE())</f>
        <v>FIA 100 D STR</v>
      </c>
      <c r="D19" s="25" t="s">
        <v>24</v>
      </c>
      <c r="E19" s="26" t="str">
        <f>VLOOKUP(B19,ИСХОДНИК!A:P,11,FALSE())</f>
        <v>Под сварку встык DIN</v>
      </c>
      <c r="F19" s="25">
        <f>VLOOKUP(B19,ИСХОДНИК!A:P,7,FALSE())</f>
        <v>100</v>
      </c>
      <c r="G19" s="27" t="str">
        <f>VLOOKUP(B19,ИСХОДНИК!A:P,10,FALSE())</f>
        <v>R717, R744 и фреоны</v>
      </c>
      <c r="H19" s="27">
        <f>VLOOKUP(B19,ИСХОДНИК!A:P,8,FALSE())</f>
        <v>52</v>
      </c>
      <c r="I19" s="27" t="str">
        <f>VLOOKUP(B19,ИСХОДНИК!A:P,9,FALSE())</f>
        <v xml:space="preserve"> -60…120</v>
      </c>
      <c r="J19" s="27" t="s">
        <v>167</v>
      </c>
      <c r="K19" s="27">
        <v>124.2</v>
      </c>
      <c r="L19" s="27">
        <v>128.1</v>
      </c>
      <c r="M19" s="27">
        <v>134.6</v>
      </c>
      <c r="N19" s="27">
        <v>250</v>
      </c>
      <c r="O19" s="25" t="str">
        <f>VLOOKUP(B19,ИСХОДНИК!A:P,15,FALSE())</f>
        <v>U6 PL40R</v>
      </c>
      <c r="P19" s="28">
        <f>VLOOKUP(B19,ИСХОДНИК!A:P,13,FALSE())</f>
        <v>400</v>
      </c>
      <c r="Q19" s="28">
        <f>VLOOKUP(B19,ИСХОДНИК!A:P,14,FALSE())</f>
        <v>480</v>
      </c>
      <c r="R19" s="29" t="str">
        <f>IF(VLOOKUP(B19,ИСХОДНИК!A:R,18,FALSE())=1,ИСХОДНИК!$T$2,IF(VLOOKUP(B19,ИСХОДНИК!A:R,18,FALSE())=2,ИСХОДНИК!$T$4,IF(VLOOKUP(B19,ИСХОДНИК!A:R,18,FALSE())=3,ИСХОДНИК!$T$5)))</f>
        <v>●</v>
      </c>
      <c r="T19" s="23" t="s">
        <v>172</v>
      </c>
      <c r="U19" s="24" t="str">
        <f>VLOOKUP(T19,ИСХОДНИК!A:P,7,FALSE())</f>
        <v>FIA 50</v>
      </c>
      <c r="V19" s="79" t="str">
        <f>VLOOKUP(T19,ИСХОДНИК!A:P,6,FALSE())</f>
        <v>100 мкм</v>
      </c>
      <c r="W19" s="25" t="str">
        <f>VLOOKUP(T19,ИСХОДНИК!A:P,15,FALSE())</f>
        <v>U6 PL40R</v>
      </c>
      <c r="X19" s="28">
        <f>VLOOKUP(T19,ИСХОДНИК!A:P,13,FALSE())</f>
        <v>56</v>
      </c>
      <c r="Y19" s="28">
        <f>VLOOKUP(T19,ИСХОДНИК!A:P,14,FALSE())</f>
        <v>67.2</v>
      </c>
      <c r="Z19" s="29" t="str">
        <f>IF(VLOOKUP(T19,ИСХОДНИК!A:R,18,FALSE())=1,ИСХОДНИК!$T$2,IF(VLOOKUP(T19,ИСХОДНИК!A:R,18,FALSE())=2,ИСХОДНИК!$T$4,IF(VLOOKUP(T19,ИСХОДНИК!A:R,18,FALSE())=3,ИСХОДНИК!$T$5)))</f>
        <v>○</v>
      </c>
    </row>
    <row r="20" spans="2:26" ht="21.75" customHeight="1">
      <c r="B20" s="23" t="s">
        <v>173</v>
      </c>
      <c r="C20" s="24" t="str">
        <f>VLOOKUP(B20,ИСХОДНИК!A:P,5,FALSE())</f>
        <v>FIA 125 D STR</v>
      </c>
      <c r="D20" s="25" t="s">
        <v>24</v>
      </c>
      <c r="E20" s="26" t="str">
        <f>VLOOKUP(B20,ИСХОДНИК!A:P,11,FALSE())</f>
        <v>Под сварку встык DIN</v>
      </c>
      <c r="F20" s="25">
        <f>VLOOKUP(B20,ИСХОДНИК!A:P,7,FALSE())</f>
        <v>125</v>
      </c>
      <c r="G20" s="27" t="str">
        <f>VLOOKUP(B20,ИСХОДНИК!A:P,10,FALSE())</f>
        <v>R717, R744 и фреоны</v>
      </c>
      <c r="H20" s="27">
        <f>VLOOKUP(B20,ИСХОДНИК!A:P,8,FALSE())</f>
        <v>52</v>
      </c>
      <c r="I20" s="27" t="str">
        <f>VLOOKUP(B20,ИСХОДНИК!A:P,9,FALSE())</f>
        <v xml:space="preserve"> -60…120</v>
      </c>
      <c r="J20" s="27" t="s">
        <v>167</v>
      </c>
      <c r="K20" s="27">
        <v>210.6</v>
      </c>
      <c r="L20" s="27">
        <v>217.1</v>
      </c>
      <c r="M20" s="27">
        <v>228.2</v>
      </c>
      <c r="N20" s="27">
        <v>250</v>
      </c>
      <c r="O20" s="25" t="str">
        <f>VLOOKUP(B20,ИСХОДНИК!A:P,15,FALSE())</f>
        <v>U6 PL40R</v>
      </c>
      <c r="P20" s="28">
        <f>VLOOKUP(B20,ИСХОДНИК!A:P,13,FALSE())</f>
        <v>725</v>
      </c>
      <c r="Q20" s="28">
        <f>VLOOKUP(B20,ИСХОДНИК!A:P,14,FALSE())</f>
        <v>870</v>
      </c>
      <c r="R20" s="31" t="str">
        <f>IF(VLOOKUP(B20,ИСХОДНИК!A:R,18,FALSE())=1,ИСХОДНИК!$T$2,IF(VLOOKUP(B20,ИСХОДНИК!A:R,18,FALSE())=2,ИСХОДНИК!$T$4,IF(VLOOKUP(B20,ИСХОДНИК!A:R,18,FALSE())=3,ИСХОДНИК!$T$5)))</f>
        <v>◑</v>
      </c>
      <c r="T20" s="23" t="s">
        <v>174</v>
      </c>
      <c r="U20" s="24" t="str">
        <f>VLOOKUP(T20,ИСХОДНИК!A:P,7,FALSE())</f>
        <v>FIA 50</v>
      </c>
      <c r="V20" s="79" t="str">
        <f>VLOOKUP(T20,ИСХОДНИК!A:P,6,FALSE())</f>
        <v>150 мкм</v>
      </c>
      <c r="W20" s="25" t="str">
        <f>VLOOKUP(T20,ИСХОДНИК!A:P,15,FALSE())</f>
        <v>U6 PL40R</v>
      </c>
      <c r="X20" s="28">
        <f>VLOOKUP(T20,ИСХОДНИК!A:P,13,FALSE())</f>
        <v>56</v>
      </c>
      <c r="Y20" s="28">
        <f>VLOOKUP(T20,ИСХОДНИК!A:P,14,FALSE())</f>
        <v>67.2</v>
      </c>
      <c r="Z20" s="29" t="str">
        <f>IF(VLOOKUP(T20,ИСХОДНИК!A:R,18,FALSE())=1,ИСХОДНИК!$T$2,IF(VLOOKUP(T20,ИСХОДНИК!A:R,18,FALSE())=2,ИСХОДНИК!$T$4,IF(VLOOKUP(T20,ИСХОДНИК!A:R,18,FALSE())=3,ИСХОДНИК!$T$5)))</f>
        <v>●</v>
      </c>
    </row>
    <row r="21" spans="2:26" ht="21.75" customHeight="1">
      <c r="B21" s="23" t="s">
        <v>175</v>
      </c>
      <c r="C21" s="24" t="str">
        <f>VLOOKUP(B21,ИСХОДНИК!A:P,5,FALSE())</f>
        <v>FIA 150 D STR</v>
      </c>
      <c r="D21" s="25" t="s">
        <v>24</v>
      </c>
      <c r="E21" s="26" t="str">
        <f>VLOOKUP(B21,ИСХОДНИК!A:P,11,FALSE())</f>
        <v>Под сварку встык DIN</v>
      </c>
      <c r="F21" s="25">
        <f>VLOOKUP(B21,ИСХОДНИК!A:P,7,FALSE())</f>
        <v>150</v>
      </c>
      <c r="G21" s="27" t="str">
        <f>VLOOKUP(B21,ИСХОДНИК!A:P,10,FALSE())</f>
        <v>R717, R744 и фреоны</v>
      </c>
      <c r="H21" s="27">
        <f>VLOOKUP(B21,ИСХОДНИК!A:P,8,FALSE())</f>
        <v>52</v>
      </c>
      <c r="I21" s="27" t="str">
        <f>VLOOKUP(B21,ИСХОДНИК!A:P,9,FALSE())</f>
        <v xml:space="preserve"> -60…120</v>
      </c>
      <c r="J21" s="27" t="s">
        <v>167</v>
      </c>
      <c r="K21" s="27">
        <v>276.89999999999998</v>
      </c>
      <c r="L21" s="27">
        <v>285.39999999999998</v>
      </c>
      <c r="M21" s="27">
        <v>299.7</v>
      </c>
      <c r="N21" s="27">
        <v>250</v>
      </c>
      <c r="O21" s="25" t="str">
        <f>VLOOKUP(B21,ИСХОДНИК!A:P,15,FALSE())</f>
        <v>U6 PL40R</v>
      </c>
      <c r="P21" s="28">
        <f>VLOOKUP(B21,ИСХОДНИК!A:P,13,FALSE())</f>
        <v>990</v>
      </c>
      <c r="Q21" s="28">
        <f>VLOOKUP(B21,ИСХОДНИК!A:P,14,FALSE())</f>
        <v>1188</v>
      </c>
      <c r="R21" s="29" t="str">
        <f>IF(VLOOKUP(B21,ИСХОДНИК!A:R,18,FALSE())=1,ИСХОДНИК!$T$2,IF(VLOOKUP(B21,ИСХОДНИК!A:R,18,FALSE())=2,ИСХОДНИК!$T$4,IF(VLOOKUP(B21,ИСХОДНИК!A:R,18,FALSE())=3,ИСХОДНИК!$T$5)))</f>
        <v>○</v>
      </c>
      <c r="T21" s="23" t="s">
        <v>176</v>
      </c>
      <c r="U21" s="24" t="str">
        <f>VLOOKUP(T21,ИСХОДНИК!A:P,7,FALSE())</f>
        <v>FIA 50</v>
      </c>
      <c r="V21" s="79" t="str">
        <f>VLOOKUP(T21,ИСХОДНИК!A:P,6,FALSE())</f>
        <v>250 мкм</v>
      </c>
      <c r="W21" s="25" t="str">
        <f>VLOOKUP(T21,ИСХОДНИК!A:P,15,FALSE())</f>
        <v>U6 PL40R</v>
      </c>
      <c r="X21" s="28">
        <f>VLOOKUP(T21,ИСХОДНИК!A:P,13,FALSE())</f>
        <v>56</v>
      </c>
      <c r="Y21" s="28">
        <f>VLOOKUP(T21,ИСХОДНИК!A:P,14,FALSE())</f>
        <v>67.2</v>
      </c>
      <c r="Z21" s="29" t="str">
        <f>IF(VLOOKUP(T21,ИСХОДНИК!A:R,18,FALSE())=1,ИСХОДНИК!$T$2,IF(VLOOKUP(T21,ИСХОДНИК!A:R,18,FALSE())=2,ИСХОДНИК!$T$4,IF(VLOOKUP(T21,ИСХОДНИК!A:R,18,FALSE())=3,ИСХОДНИК!$T$5)))</f>
        <v>●</v>
      </c>
    </row>
    <row r="22" spans="2:26" ht="21.75" customHeight="1">
      <c r="B22" s="23" t="s">
        <v>177</v>
      </c>
      <c r="C22" s="24" t="str">
        <f>VLOOKUP(B22,ИСХОДНИК!A:P,5,FALSE())</f>
        <v>FIA 100 D STR</v>
      </c>
      <c r="D22" s="25" t="s">
        <v>24</v>
      </c>
      <c r="E22" s="26" t="str">
        <f>VLOOKUP(B22,ИСХОДНИК!A:P,11,FALSE())</f>
        <v>Под сварку встык DIN</v>
      </c>
      <c r="F22" s="25">
        <f>VLOOKUP(B22,ИСХОДНИК!A:P,7,FALSE())</f>
        <v>100</v>
      </c>
      <c r="G22" s="27" t="str">
        <f>VLOOKUP(B22,ИСХОДНИК!A:P,10,FALSE())</f>
        <v>R717, R744 и фреоны</v>
      </c>
      <c r="H22" s="27">
        <f>VLOOKUP(B22,ИСХОДНИК!A:P,8,FALSE())</f>
        <v>40</v>
      </c>
      <c r="I22" s="27" t="str">
        <f>VLOOKUP(B22,ИСХОДНИК!A:P,9,FALSE())</f>
        <v xml:space="preserve"> -60…120</v>
      </c>
      <c r="J22" s="27" t="s">
        <v>167</v>
      </c>
      <c r="K22" s="27">
        <v>124.2</v>
      </c>
      <c r="L22" s="27">
        <v>128.1</v>
      </c>
      <c r="M22" s="27">
        <v>134.6</v>
      </c>
      <c r="N22" s="27">
        <v>250</v>
      </c>
      <c r="O22" s="25" t="str">
        <f>VLOOKUP(B22,ИСХОДНИК!A:P,15,FALSE())</f>
        <v>U6 PL40R</v>
      </c>
      <c r="P22" s="28">
        <f>VLOOKUP(B22,ИСХОДНИК!A:P,13,FALSE())</f>
        <v>350</v>
      </c>
      <c r="Q22" s="28">
        <f>VLOOKUP(B22,ИСХОДНИК!A:P,14,FALSE())</f>
        <v>420</v>
      </c>
      <c r="R22" s="29" t="str">
        <f>IF(VLOOKUP(B22,ИСХОДНИК!A:R,18,FALSE())=1,ИСХОДНИК!$T$2,IF(VLOOKUP(B22,ИСХОДНИК!A:R,18,FALSE())=2,ИСХОДНИК!$T$4,IF(VLOOKUP(B22,ИСХОДНИК!A:R,18,FALSE())=3,ИСХОДНИК!$T$5)))</f>
        <v>●</v>
      </c>
      <c r="T22" s="23" t="s">
        <v>178</v>
      </c>
      <c r="U22" s="24" t="str">
        <f>VLOOKUP(T22,ИСХОДНИК!A:P,7,FALSE())</f>
        <v>FIA 50</v>
      </c>
      <c r="V22" s="79" t="str">
        <f>VLOOKUP(T22,ИСХОДНИК!A:P,6,FALSE())</f>
        <v>500 мкм</v>
      </c>
      <c r="W22" s="25" t="str">
        <f>VLOOKUP(T22,ИСХОДНИК!A:P,15,FALSE())</f>
        <v>U6 PL40R</v>
      </c>
      <c r="X22" s="28">
        <f>VLOOKUP(T22,ИСХОДНИК!A:P,13,FALSE())</f>
        <v>56</v>
      </c>
      <c r="Y22" s="28">
        <f>VLOOKUP(T22,ИСХОДНИК!A:P,14,FALSE())</f>
        <v>67.2</v>
      </c>
      <c r="Z22" s="31" t="str">
        <f>IF(VLOOKUP(T22,ИСХОДНИК!A:R,18,FALSE())=1,ИСХОДНИК!$T$2,IF(VLOOKUP(T22,ИСХОДНИК!A:R,18,FALSE())=2,ИСХОДНИК!$T$4,IF(VLOOKUP(T22,ИСХОДНИК!A:R,18,FALSE())=3,ИСХОДНИК!$T$5)))</f>
        <v>◑</v>
      </c>
    </row>
    <row r="23" spans="2:26" ht="21.75" customHeight="1">
      <c r="B23" s="23" t="s">
        <v>179</v>
      </c>
      <c r="C23" s="24" t="str">
        <f>VLOOKUP(B23,ИСХОДНИК!A:P,5,FALSE())</f>
        <v>FIA 125 D STR</v>
      </c>
      <c r="D23" s="25" t="s">
        <v>24</v>
      </c>
      <c r="E23" s="26" t="str">
        <f>VLOOKUP(B23,ИСХОДНИК!A:P,11,FALSE())</f>
        <v>Под сварку встык DIN</v>
      </c>
      <c r="F23" s="25">
        <f>VLOOKUP(B23,ИСХОДНИК!A:P,7,FALSE())</f>
        <v>125</v>
      </c>
      <c r="G23" s="27" t="str">
        <f>VLOOKUP(B23,ИСХОДНИК!A:P,10,FALSE())</f>
        <v>R717, R744 и фреоны</v>
      </c>
      <c r="H23" s="27">
        <f>VLOOKUP(B23,ИСХОДНИК!A:P,8,FALSE())</f>
        <v>40</v>
      </c>
      <c r="I23" s="27" t="str">
        <f>VLOOKUP(B23,ИСХОДНИК!A:P,9,FALSE())</f>
        <v xml:space="preserve"> -60…120</v>
      </c>
      <c r="J23" s="27" t="s">
        <v>167</v>
      </c>
      <c r="K23" s="27">
        <v>210.6</v>
      </c>
      <c r="L23" s="27">
        <v>217.1</v>
      </c>
      <c r="M23" s="27">
        <v>228.2</v>
      </c>
      <c r="N23" s="27">
        <v>250</v>
      </c>
      <c r="O23" s="25" t="str">
        <f>VLOOKUP(B23,ИСХОДНИК!A:P,15,FALSE())</f>
        <v>U6 PL40R</v>
      </c>
      <c r="P23" s="28">
        <f>VLOOKUP(B23,ИСХОДНИК!A:P,13,FALSE())</f>
        <v>590</v>
      </c>
      <c r="Q23" s="28">
        <f>VLOOKUP(B23,ИСХОДНИК!A:P,14,FALSE())</f>
        <v>708</v>
      </c>
      <c r="R23" s="31" t="str">
        <f>IF(VLOOKUP(B23,ИСХОДНИК!A:R,18,FALSE())=1,ИСХОДНИК!$T$2,IF(VLOOKUP(B23,ИСХОДНИК!A:R,18,FALSE())=2,ИСХОДНИК!$T$4,IF(VLOOKUP(B23,ИСХОДНИК!A:R,18,FALSE())=3,ИСХОДНИК!$T$5)))</f>
        <v>◑</v>
      </c>
      <c r="T23" s="23" t="s">
        <v>180</v>
      </c>
      <c r="U23" s="24" t="str">
        <f>VLOOKUP(T23,ИСХОДНИК!A:P,7,FALSE())</f>
        <v>FIA 65</v>
      </c>
      <c r="V23" s="79" t="str">
        <f>VLOOKUP(T23,ИСХОДНИК!A:P,6,FALSE())</f>
        <v>150 мкм</v>
      </c>
      <c r="W23" s="25" t="str">
        <f>VLOOKUP(T23,ИСХОДНИК!A:P,15,FALSE())</f>
        <v>U6 PL40R</v>
      </c>
      <c r="X23" s="28">
        <f>VLOOKUP(T23,ИСХОДНИК!A:P,13,FALSE())</f>
        <v>85</v>
      </c>
      <c r="Y23" s="28">
        <f>VLOOKUP(T23,ИСХОДНИК!A:P,14,FALSE())</f>
        <v>102</v>
      </c>
      <c r="Z23" s="29" t="str">
        <f>IF(VLOOKUP(T23,ИСХОДНИК!A:R,18,FALSE())=1,ИСХОДНИК!$T$2,IF(VLOOKUP(T23,ИСХОДНИК!A:R,18,FALSE())=2,ИСХОДНИК!$T$4,IF(VLOOKUP(T23,ИСХОДНИК!A:R,18,FALSE())=3,ИСХОДНИК!$T$5)))</f>
        <v>●</v>
      </c>
    </row>
    <row r="24" spans="2:26" ht="21.75" customHeight="1">
      <c r="B24" s="23" t="s">
        <v>181</v>
      </c>
      <c r="C24" s="24" t="str">
        <f>VLOOKUP(B24,ИСХОДНИК!A:P,5,FALSE())</f>
        <v>FIA 150 D STR</v>
      </c>
      <c r="D24" s="25" t="s">
        <v>24</v>
      </c>
      <c r="E24" s="26" t="str">
        <f>VLOOKUP(B24,ИСХОДНИК!A:P,11,FALSE())</f>
        <v>Под сварку встык DIN</v>
      </c>
      <c r="F24" s="25">
        <f>VLOOKUP(B24,ИСХОДНИК!A:P,7,FALSE())</f>
        <v>150</v>
      </c>
      <c r="G24" s="27" t="str">
        <f>VLOOKUP(B24,ИСХОДНИК!A:P,10,FALSE())</f>
        <v>R717, R744 и фреоны</v>
      </c>
      <c r="H24" s="27">
        <f>VLOOKUP(B24,ИСХОДНИК!A:P,8,FALSE())</f>
        <v>40</v>
      </c>
      <c r="I24" s="27" t="str">
        <f>VLOOKUP(B24,ИСХОДНИК!A:P,9,FALSE())</f>
        <v xml:space="preserve"> -60…120</v>
      </c>
      <c r="J24" s="27" t="s">
        <v>167</v>
      </c>
      <c r="K24" s="27">
        <v>276.89999999999998</v>
      </c>
      <c r="L24" s="27">
        <v>285.39999999999998</v>
      </c>
      <c r="M24" s="27">
        <v>299.7</v>
      </c>
      <c r="N24" s="27">
        <v>250</v>
      </c>
      <c r="O24" s="25" t="str">
        <f>VLOOKUP(B24,ИСХОДНИК!A:P,15,FALSE())</f>
        <v>U6 PL40R</v>
      </c>
      <c r="P24" s="28">
        <f>VLOOKUP(B24,ИСХОДНИК!A:P,13,FALSE())</f>
        <v>830</v>
      </c>
      <c r="Q24" s="28">
        <f>VLOOKUP(B24,ИСХОДНИК!A:P,14,FALSE())</f>
        <v>996</v>
      </c>
      <c r="R24" s="29" t="str">
        <f>IF(VLOOKUP(B24,ИСХОДНИК!A:R,18,FALSE())=1,ИСХОДНИК!$T$2,IF(VLOOKUP(B24,ИСХОДНИК!A:R,18,FALSE())=2,ИСХОДНИК!$T$4,IF(VLOOKUP(B24,ИСХОДНИК!A:R,18,FALSE())=3,ИСХОДНИК!$T$5)))</f>
        <v>○</v>
      </c>
      <c r="T24" s="23" t="s">
        <v>182</v>
      </c>
      <c r="U24" s="24" t="str">
        <f>VLOOKUP(T24,ИСХОДНИК!A:P,7,FALSE())</f>
        <v>FIA 65</v>
      </c>
      <c r="V24" s="79" t="str">
        <f>VLOOKUP(T24,ИСХОДНИК!A:P,6,FALSE())</f>
        <v>250 мкм</v>
      </c>
      <c r="W24" s="25" t="str">
        <f>VLOOKUP(T24,ИСХОДНИК!A:P,15,FALSE())</f>
        <v>U6 PL40R</v>
      </c>
      <c r="X24" s="28">
        <f>VLOOKUP(T24,ИСХОДНИК!A:P,13,FALSE())</f>
        <v>85</v>
      </c>
      <c r="Y24" s="28">
        <f>VLOOKUP(T24,ИСХОДНИК!A:P,14,FALSE())</f>
        <v>102</v>
      </c>
      <c r="Z24" s="29" t="str">
        <f>IF(VLOOKUP(T24,ИСХОДНИК!A:R,18,FALSE())=1,ИСХОДНИК!$T$2,IF(VLOOKUP(T24,ИСХОДНИК!A:R,18,FALSE())=2,ИСХОДНИК!$T$4,IF(VLOOKUP(T24,ИСХОДНИК!A:R,18,FALSE())=3,ИСХОДНИК!$T$5)))</f>
        <v>●</v>
      </c>
    </row>
    <row r="25" spans="2:26" ht="21.75" customHeight="1">
      <c r="B25" s="23" t="s">
        <v>183</v>
      </c>
      <c r="C25" s="24" t="str">
        <f>VLOOKUP(B25,ИСХОДНИК!A:P,5,FALSE())</f>
        <v>FIA 200 D STR</v>
      </c>
      <c r="D25" s="25" t="s">
        <v>24</v>
      </c>
      <c r="E25" s="26" t="str">
        <f>VLOOKUP(B25,ИСХОДНИК!A:P,11,FALSE())</f>
        <v>Под сварку встык DIN</v>
      </c>
      <c r="F25" s="25">
        <f>VLOOKUP(B25,ИСХОДНИК!A:P,7,FALSE())</f>
        <v>200</v>
      </c>
      <c r="G25" s="27" t="str">
        <f>VLOOKUP(B25,ИСХОДНИК!A:P,10,FALSE())</f>
        <v>R717, R744 и фреоны</v>
      </c>
      <c r="H25" s="27">
        <f>VLOOKUP(B25,ИСХОДНИК!A:P,8,FALSE())</f>
        <v>40</v>
      </c>
      <c r="I25" s="27" t="str">
        <f>VLOOKUP(B25,ИСХОДНИК!A:P,9,FALSE())</f>
        <v xml:space="preserve"> -60…120</v>
      </c>
      <c r="J25" s="27"/>
      <c r="K25" s="27"/>
      <c r="L25" s="27"/>
      <c r="M25" s="25"/>
      <c r="N25" s="27">
        <v>250</v>
      </c>
      <c r="O25" s="25" t="str">
        <f>VLOOKUP(B25,ИСХОДНИК!A:P,15,FALSE())</f>
        <v>U6 PL40R</v>
      </c>
      <c r="P25" s="28">
        <f>VLOOKUP(B25,ИСХОДНИК!A:P,13,FALSE())</f>
        <v>1450</v>
      </c>
      <c r="Q25" s="28">
        <f>VLOOKUP(B25,ИСХОДНИК!A:P,14,FALSE())</f>
        <v>1740</v>
      </c>
      <c r="R25" s="29" t="str">
        <f>IF(VLOOKUP(B25,ИСХОДНИК!A:R,18,FALSE())=1,ИСХОДНИК!$T$2,IF(VLOOKUP(B25,ИСХОДНИК!A:R,18,FALSE())=2,ИСХОДНИК!$T$4,IF(VLOOKUP(B25,ИСХОДНИК!A:R,18,FALSE())=3,ИСХОДНИК!$T$5)))</f>
        <v>○</v>
      </c>
      <c r="T25" s="23" t="s">
        <v>184</v>
      </c>
      <c r="U25" s="24" t="str">
        <f>VLOOKUP(T25,ИСХОДНИК!A:P,7,FALSE())</f>
        <v>FIA 65</v>
      </c>
      <c r="V25" s="79" t="str">
        <f>VLOOKUP(T25,ИСХОДНИК!A:P,6,FALSE())</f>
        <v>500 мкм</v>
      </c>
      <c r="W25" s="25" t="str">
        <f>VLOOKUP(T25,ИСХОДНИК!A:P,15,FALSE())</f>
        <v>U6 PL40R</v>
      </c>
      <c r="X25" s="28">
        <f>VLOOKUP(T25,ИСХОДНИК!A:P,13,FALSE())</f>
        <v>85</v>
      </c>
      <c r="Y25" s="28">
        <f>VLOOKUP(T25,ИСХОДНИК!A:P,14,FALSE())</f>
        <v>102</v>
      </c>
      <c r="Z25" s="31" t="str">
        <f>IF(VLOOKUP(T25,ИСХОДНИК!A:R,18,FALSE())=1,ИСХОДНИК!$T$2,IF(VLOOKUP(T25,ИСХОДНИК!A:R,18,FALSE())=2,ИСХОДНИК!$T$4,IF(VLOOKUP(T25,ИСХОДНИК!A:R,18,FALSE())=3,ИСХОДНИК!$T$5)))</f>
        <v>◑</v>
      </c>
    </row>
    <row r="26" spans="2:26" ht="21.75" customHeight="1">
      <c r="B26" s="23" t="s">
        <v>185</v>
      </c>
      <c r="C26" s="24" t="str">
        <f>VLOOKUP(B26,ИСХОДНИК!A:P,5,FALSE())</f>
        <v>FIA 250 D STR</v>
      </c>
      <c r="D26" s="25" t="s">
        <v>24</v>
      </c>
      <c r="E26" s="26" t="str">
        <f>VLOOKUP(B26,ИСХОДНИК!A:P,11,FALSE())</f>
        <v>Под сварку встык DIN</v>
      </c>
      <c r="F26" s="25">
        <f>VLOOKUP(B26,ИСХОДНИК!A:P,7,FALSE())</f>
        <v>250</v>
      </c>
      <c r="G26" s="27" t="str">
        <f>VLOOKUP(B26,ИСХОДНИК!A:P,10,FALSE())</f>
        <v>R717, R744 и фреоны</v>
      </c>
      <c r="H26" s="27">
        <f>VLOOKUP(B26,ИСХОДНИК!A:P,8,FALSE())</f>
        <v>40</v>
      </c>
      <c r="I26" s="27" t="str">
        <f>VLOOKUP(B26,ИСХОДНИК!A:P,9,FALSE())</f>
        <v xml:space="preserve"> -60…120</v>
      </c>
      <c r="J26" s="27"/>
      <c r="K26" s="27"/>
      <c r="L26" s="27"/>
      <c r="M26" s="25"/>
      <c r="N26" s="27">
        <v>250</v>
      </c>
      <c r="O26" s="25" t="str">
        <f>VLOOKUP(B26,ИСХОДНИК!A:P,15,FALSE())</f>
        <v>PR PL40R-Project</v>
      </c>
      <c r="P26" s="28">
        <f>VLOOKUP(B26,ИСХОДНИК!A:P,13,FALSE())</f>
        <v>2500</v>
      </c>
      <c r="Q26" s="28">
        <f>VLOOKUP(B26,ИСХОДНИК!A:P,14,FALSE())</f>
        <v>3000</v>
      </c>
      <c r="R26" s="29" t="str">
        <f>IF(VLOOKUP(B26,ИСХОДНИК!A:R,18,FALSE())=1,ИСХОДНИК!$T$2,IF(VLOOKUP(B26,ИСХОДНИК!A:R,18,FALSE())=2,ИСХОДНИК!$T$4,IF(VLOOKUP(B26,ИСХОДНИК!A:R,18,FALSE())=3,ИСХОДНИК!$T$5)))</f>
        <v>○</v>
      </c>
      <c r="T26" s="23" t="s">
        <v>186</v>
      </c>
      <c r="U26" s="24" t="str">
        <f>VLOOKUP(T26,ИСХОДНИК!A:P,7,FALSE())</f>
        <v>FIA 80</v>
      </c>
      <c r="V26" s="79" t="str">
        <f>VLOOKUP(T26,ИСХОДНИК!A:P,6,FALSE())</f>
        <v>150 мкм</v>
      </c>
      <c r="W26" s="25" t="str">
        <f>VLOOKUP(T26,ИСХОДНИК!A:P,15,FALSE())</f>
        <v>U6 PL40R</v>
      </c>
      <c r="X26" s="28">
        <f>VLOOKUP(T26,ИСХОДНИК!A:P,13,FALSE())</f>
        <v>90</v>
      </c>
      <c r="Y26" s="28">
        <f>VLOOKUP(T26,ИСХОДНИК!A:P,14,FALSE())</f>
        <v>108</v>
      </c>
      <c r="Z26" s="29" t="str">
        <f>IF(VLOOKUP(T26,ИСХОДНИК!A:R,18,FALSE())=1,ИСХОДНИК!$T$2,IF(VLOOKUP(T26,ИСХОДНИК!A:R,18,FALSE())=2,ИСХОДНИК!$T$4,IF(VLOOKUP(T26,ИСХОДНИК!A:R,18,FALSE())=3,ИСХОДНИК!$T$5)))</f>
        <v>●</v>
      </c>
    </row>
    <row r="27" spans="2:26" ht="21.75" customHeight="1">
      <c r="B27" s="266" t="s">
        <v>187</v>
      </c>
      <c r="C27" s="266"/>
      <c r="D27" s="266"/>
      <c r="E27" s="266"/>
      <c r="F27" s="266"/>
      <c r="G27" s="266"/>
      <c r="H27" s="266"/>
      <c r="I27" s="266"/>
      <c r="J27" s="266"/>
      <c r="K27" s="266"/>
      <c r="L27" s="266"/>
      <c r="M27" s="266"/>
      <c r="N27" s="266"/>
      <c r="O27" s="266"/>
      <c r="P27" s="266"/>
      <c r="Q27" s="266"/>
      <c r="R27" s="266"/>
      <c r="T27" s="23" t="s">
        <v>188</v>
      </c>
      <c r="U27" s="24" t="str">
        <f>VLOOKUP(T27,ИСХОДНИК!A:P,7,FALSE())</f>
        <v>FIA 80</v>
      </c>
      <c r="V27" s="79" t="str">
        <f>VLOOKUP(T27,ИСХОДНИК!A:P,6,FALSE())</f>
        <v>250 мкм</v>
      </c>
      <c r="W27" s="25" t="str">
        <f>VLOOKUP(T27,ИСХОДНИК!A:P,15,FALSE())</f>
        <v>U6 PL40R</v>
      </c>
      <c r="X27" s="28">
        <f>VLOOKUP(T27,ИСХОДНИК!A:P,13,FALSE())</f>
        <v>90</v>
      </c>
      <c r="Y27" s="28">
        <f>VLOOKUP(T27,ИСХОДНИК!A:P,14,FALSE())</f>
        <v>108</v>
      </c>
      <c r="Z27" s="29" t="str">
        <f>IF(VLOOKUP(T27,ИСХОДНИК!A:R,18,FALSE())=1,ИСХОДНИК!$T$2,IF(VLOOKUP(T27,ИСХОДНИК!A:R,18,FALSE())=2,ИСХОДНИК!$T$4,IF(VLOOKUP(T27,ИСХОДНИК!A:R,18,FALSE())=3,ИСХОДНИК!$T$5)))</f>
        <v>●</v>
      </c>
    </row>
    <row r="28" spans="2:26" ht="21.75" customHeight="1">
      <c r="B28" s="23" t="s">
        <v>189</v>
      </c>
      <c r="C28" s="24" t="str">
        <f>VLOOKUP(B28,ИСХОДНИК!A:P,5,FALSE())</f>
        <v>FIA 15 D ANG</v>
      </c>
      <c r="D28" s="25" t="s">
        <v>41</v>
      </c>
      <c r="E28" s="26" t="str">
        <f>VLOOKUP(B28,ИСХОДНИК!A:P,11,FALSE())</f>
        <v>Под сварку встык DIN</v>
      </c>
      <c r="F28" s="25">
        <f>VLOOKUP(B28,ИСХОДНИК!A:P,7,FALSE())</f>
        <v>15</v>
      </c>
      <c r="G28" s="27" t="str">
        <f>VLOOKUP(B28,ИСХОДНИК!A:P,10,FALSE())</f>
        <v>R717, R744 и фреоны</v>
      </c>
      <c r="H28" s="27">
        <f>VLOOKUP(B28,ИСХОДНИК!A:P,8,FALSE())</f>
        <v>52</v>
      </c>
      <c r="I28" s="27" t="str">
        <f>VLOOKUP(B28,ИСХОДНИК!A:P,9,FALSE())</f>
        <v xml:space="preserve"> -60…120</v>
      </c>
      <c r="J28" s="27">
        <v>3.3</v>
      </c>
      <c r="K28" s="27">
        <v>3.4</v>
      </c>
      <c r="L28" s="27">
        <v>3.5</v>
      </c>
      <c r="M28" s="27">
        <v>3.7</v>
      </c>
      <c r="N28" s="27">
        <v>150</v>
      </c>
      <c r="O28" s="25" t="str">
        <f>VLOOKUP(B28,ИСХОДНИК!A:P,15,FALSE())</f>
        <v>U6 PL40R</v>
      </c>
      <c r="P28" s="28">
        <f>VLOOKUP(B28,ИСХОДНИК!A:P,13,FALSE())</f>
        <v>45</v>
      </c>
      <c r="Q28" s="28">
        <f>VLOOKUP(B28,ИСХОДНИК!A:P,14,FALSE())</f>
        <v>54</v>
      </c>
      <c r="R28" s="31" t="str">
        <f>IF(VLOOKUP(B28,ИСХОДНИК!A:R,18,FALSE())=1,ИСХОДНИК!$T$2,IF(VLOOKUP(B28,ИСХОДНИК!A:R,18,FALSE())=2,ИСХОДНИК!$T$4,IF(VLOOKUP(B28,ИСХОДНИК!A:R,18,FALSE())=3,ИСХОДНИК!$T$5)))</f>
        <v>◑</v>
      </c>
      <c r="T28" s="23" t="s">
        <v>190</v>
      </c>
      <c r="U28" s="24" t="str">
        <f>VLOOKUP(T28,ИСХОДНИК!A:P,7,FALSE())</f>
        <v>FIA 80</v>
      </c>
      <c r="V28" s="79" t="str">
        <f>VLOOKUP(T28,ИСХОДНИК!A:P,6,FALSE())</f>
        <v>500 мкм</v>
      </c>
      <c r="W28" s="25" t="str">
        <f>VLOOKUP(T28,ИСХОДНИК!A:P,15,FALSE())</f>
        <v>U6 PL40R</v>
      </c>
      <c r="X28" s="28">
        <f>VLOOKUP(T28,ИСХОДНИК!A:P,13,FALSE())</f>
        <v>90</v>
      </c>
      <c r="Y28" s="28">
        <f>VLOOKUP(T28,ИСХОДНИК!A:P,14,FALSE())</f>
        <v>108</v>
      </c>
      <c r="Z28" s="31" t="str">
        <f>IF(VLOOKUP(T28,ИСХОДНИК!A:R,18,FALSE())=1,ИСХОДНИК!$T$2,IF(VLOOKUP(T28,ИСХОДНИК!A:R,18,FALSE())=2,ИСХОДНИК!$T$4,IF(VLOOKUP(T28,ИСХОДНИК!A:R,18,FALSE())=3,ИСХОДНИК!$T$5)))</f>
        <v>◑</v>
      </c>
    </row>
    <row r="29" spans="2:26" ht="21.75" customHeight="1">
      <c r="B29" s="23" t="s">
        <v>191</v>
      </c>
      <c r="C29" s="33" t="str">
        <f>VLOOKUP(B29,ИСХОДНИК!A:P,5,FALSE())</f>
        <v>FIA 20 D ANG</v>
      </c>
      <c r="D29" s="25" t="s">
        <v>41</v>
      </c>
      <c r="E29" s="34" t="str">
        <f>VLOOKUP(B29,ИСХОДНИК!A:P,11,FALSE())</f>
        <v>Под сварку встык DIN</v>
      </c>
      <c r="F29" s="35">
        <f>VLOOKUP(B29,ИСХОДНИК!A:P,7,FALSE())</f>
        <v>20</v>
      </c>
      <c r="G29" s="27" t="str">
        <f>VLOOKUP(B29,ИСХОДНИК!A:P,10,FALSE())</f>
        <v>R717, R744 и фреоны</v>
      </c>
      <c r="H29" s="36">
        <f>VLOOKUP(B29,ИСХОДНИК!A:P,8,FALSE())</f>
        <v>52</v>
      </c>
      <c r="I29" s="27" t="str">
        <f>VLOOKUP(B29,ИСХОДНИК!A:P,9,FALSE())</f>
        <v xml:space="preserve"> -60…120</v>
      </c>
      <c r="J29" s="27">
        <v>6.9</v>
      </c>
      <c r="K29" s="27">
        <v>7.1</v>
      </c>
      <c r="L29" s="27">
        <v>7.3</v>
      </c>
      <c r="M29" s="27">
        <v>7.7</v>
      </c>
      <c r="N29" s="27">
        <v>150</v>
      </c>
      <c r="O29" s="35" t="str">
        <f>VLOOKUP(B29,ИСХОДНИК!A:P,15,FALSE())</f>
        <v>U6 PL40R</v>
      </c>
      <c r="P29" s="28">
        <f>VLOOKUP(B29,ИСХОДНИК!A:P,13,FALSE())</f>
        <v>51</v>
      </c>
      <c r="Q29" s="28">
        <f>VLOOKUP(B29,ИСХОДНИК!A:P,14,FALSE())</f>
        <v>61.199999999999996</v>
      </c>
      <c r="R29" s="31" t="str">
        <f>IF(VLOOKUP(B29,ИСХОДНИК!A:R,18,FALSE())=1,ИСХОДНИК!$T$2,IF(VLOOKUP(B29,ИСХОДНИК!A:R,18,FALSE())=2,ИСХОДНИК!$T$4,IF(VLOOKUP(B29,ИСХОДНИК!A:R,18,FALSE())=3,ИСХОДНИК!$T$5)))</f>
        <v>◑</v>
      </c>
      <c r="T29" s="23" t="s">
        <v>192</v>
      </c>
      <c r="U29" s="24" t="str">
        <f>VLOOKUP(T29,ИСХОДНИК!A:P,7,FALSE())</f>
        <v>FIA 100</v>
      </c>
      <c r="V29" s="79" t="str">
        <f>VLOOKUP(T29,ИСХОДНИК!A:P,6,FALSE())</f>
        <v>150 мкм</v>
      </c>
      <c r="W29" s="25" t="str">
        <f>VLOOKUP(T29,ИСХОДНИК!A:P,15,FALSE())</f>
        <v>U6 PL40R</v>
      </c>
      <c r="X29" s="28">
        <f>VLOOKUP(T29,ИСХОДНИК!A:P,13,FALSE())</f>
        <v>180</v>
      </c>
      <c r="Y29" s="28">
        <f>VLOOKUP(T29,ИСХОДНИК!A:P,14,FALSE())</f>
        <v>216</v>
      </c>
      <c r="Z29" s="29" t="str">
        <f>IF(VLOOKUP(T29,ИСХОДНИК!A:R,18,FALSE())=1,ИСХОДНИК!$T$2,IF(VLOOKUP(T29,ИСХОДНИК!A:R,18,FALSE())=2,ИСХОДНИК!$T$4,IF(VLOOKUP(T29,ИСХОДНИК!A:R,18,FALSE())=3,ИСХОДНИК!$T$5)))</f>
        <v>○</v>
      </c>
    </row>
    <row r="30" spans="2:26" ht="21.75" customHeight="1">
      <c r="B30" s="23" t="s">
        <v>193</v>
      </c>
      <c r="C30" s="33" t="str">
        <f>VLOOKUP(B30,ИСХОДНИК!A:P,5,FALSE())</f>
        <v>FIA 25 D ANG</v>
      </c>
      <c r="D30" s="25" t="s">
        <v>41</v>
      </c>
      <c r="E30" s="34" t="str">
        <f>VLOOKUP(B30,ИСХОДНИК!A:P,11,FALSE())</f>
        <v>Под сварку встык DIN</v>
      </c>
      <c r="F30" s="35">
        <f>VLOOKUP(B30,ИСХОДНИК!A:P,7,FALSE())</f>
        <v>25</v>
      </c>
      <c r="G30" s="27" t="str">
        <f>VLOOKUP(B30,ИСХОДНИК!A:P,10,FALSE())</f>
        <v>R717, R744 и фреоны</v>
      </c>
      <c r="H30" s="36">
        <f>VLOOKUP(B30,ИСХОДНИК!A:P,8,FALSE())</f>
        <v>52</v>
      </c>
      <c r="I30" s="27" t="str">
        <f>VLOOKUP(B30,ИСХОДНИК!A:P,9,FALSE())</f>
        <v xml:space="preserve"> -60…120</v>
      </c>
      <c r="J30" s="27">
        <v>13.8</v>
      </c>
      <c r="K30" s="27">
        <v>14</v>
      </c>
      <c r="L30" s="27">
        <v>14.5</v>
      </c>
      <c r="M30" s="27">
        <v>15.2</v>
      </c>
      <c r="N30" s="27">
        <v>150</v>
      </c>
      <c r="O30" s="35" t="str">
        <f>VLOOKUP(B30,ИСХОДНИК!A:P,15,FALSE())</f>
        <v>U6 PL40R</v>
      </c>
      <c r="P30" s="28">
        <f>VLOOKUP(B30,ИСХОДНИК!A:P,13,FALSE())</f>
        <v>62</v>
      </c>
      <c r="Q30" s="28">
        <f>VLOOKUP(B30,ИСХОДНИК!A:P,14,FALSE())</f>
        <v>74.399999999999991</v>
      </c>
      <c r="R30" s="31" t="str">
        <f>IF(VLOOKUP(B30,ИСХОДНИК!A:R,18,FALSE())=1,ИСХОДНИК!$T$2,IF(VLOOKUP(B30,ИСХОДНИК!A:R,18,FALSE())=2,ИСХОДНИК!$T$4,IF(VLOOKUP(B30,ИСХОДНИК!A:R,18,FALSE())=3,ИСХОДНИК!$T$5)))</f>
        <v>◑</v>
      </c>
      <c r="T30" s="23" t="s">
        <v>194</v>
      </c>
      <c r="U30" s="24" t="str">
        <f>VLOOKUP(T30,ИСХОДНИК!A:P,7,FALSE())</f>
        <v>FIA 100</v>
      </c>
      <c r="V30" s="79" t="str">
        <f>VLOOKUP(T30,ИСХОДНИК!A:P,6,FALSE())</f>
        <v>250 мкм</v>
      </c>
      <c r="W30" s="25" t="str">
        <f>VLOOKUP(T30,ИСХОДНИК!A:P,15,FALSE())</f>
        <v>U6 PL40R</v>
      </c>
      <c r="X30" s="28">
        <f>VLOOKUP(T30,ИСХОДНИК!A:P,13,FALSE())</f>
        <v>180</v>
      </c>
      <c r="Y30" s="28">
        <f>VLOOKUP(T30,ИСХОДНИК!A:P,14,FALSE())</f>
        <v>216</v>
      </c>
      <c r="Z30" s="29" t="str">
        <f>IF(VLOOKUP(T30,ИСХОДНИК!A:R,18,FALSE())=1,ИСХОДНИК!$T$2,IF(VLOOKUP(T30,ИСХОДНИК!A:R,18,FALSE())=2,ИСХОДНИК!$T$4,IF(VLOOKUP(T30,ИСХОДНИК!A:R,18,FALSE())=3,ИСХОДНИК!$T$5)))</f>
        <v>●</v>
      </c>
    </row>
    <row r="31" spans="2:26" ht="21.75" customHeight="1">
      <c r="B31" s="23" t="s">
        <v>195</v>
      </c>
      <c r="C31" s="33" t="str">
        <f>VLOOKUP(B31,ИСХОДНИК!A:P,5,FALSE())</f>
        <v>FIA 32 D ANG</v>
      </c>
      <c r="D31" s="25" t="s">
        <v>41</v>
      </c>
      <c r="E31" s="34" t="str">
        <f>VLOOKUP(B31,ИСХОДНИК!A:P,11,FALSE())</f>
        <v>Под сварку встык DIN</v>
      </c>
      <c r="F31" s="35">
        <f>VLOOKUP(B31,ИСХОДНИК!A:P,7,FALSE())</f>
        <v>32</v>
      </c>
      <c r="G31" s="27" t="str">
        <f>VLOOKUP(B31,ИСХОДНИК!A:P,10,FALSE())</f>
        <v>R717, R744 и фреоны</v>
      </c>
      <c r="H31" s="36">
        <f>VLOOKUP(B31,ИСХОДНИК!A:P,8,FALSE())</f>
        <v>52</v>
      </c>
      <c r="I31" s="27" t="str">
        <f>VLOOKUP(B31,ИСХОДНИК!A:P,9,FALSE())</f>
        <v xml:space="preserve"> -60…120</v>
      </c>
      <c r="J31" s="27">
        <v>23</v>
      </c>
      <c r="K31" s="27">
        <v>23.8</v>
      </c>
      <c r="L31" s="27">
        <v>24.7</v>
      </c>
      <c r="M31" s="27">
        <v>25.5</v>
      </c>
      <c r="N31" s="27">
        <v>150</v>
      </c>
      <c r="O31" s="35" t="str">
        <f>VLOOKUP(B31,ИСХОДНИК!A:P,15,FALSE())</f>
        <v>U6 PL40R</v>
      </c>
      <c r="P31" s="28">
        <f>VLOOKUP(B31,ИСХОДНИК!A:P,13,FALSE())</f>
        <v>80</v>
      </c>
      <c r="Q31" s="28">
        <f>VLOOKUP(B31,ИСХОДНИК!A:P,14,FALSE())</f>
        <v>96</v>
      </c>
      <c r="R31" s="31" t="str">
        <f>IF(VLOOKUP(B31,ИСХОДНИК!A:R,18,FALSE())=1,ИСХОДНИК!$T$2,IF(VLOOKUP(B31,ИСХОДНИК!A:R,18,FALSE())=2,ИСХОДНИК!$T$4,IF(VLOOKUP(B31,ИСХОДНИК!A:R,18,FALSE())=3,ИСХОДНИК!$T$5)))</f>
        <v>◑</v>
      </c>
      <c r="T31" s="23" t="s">
        <v>196</v>
      </c>
      <c r="U31" s="24" t="str">
        <f>VLOOKUP(T31,ИСХОДНИК!A:P,7,FALSE())</f>
        <v>FIA 100</v>
      </c>
      <c r="V31" s="79" t="str">
        <f>VLOOKUP(T31,ИСХОДНИК!A:P,6,FALSE())</f>
        <v>500 мкм</v>
      </c>
      <c r="W31" s="25" t="str">
        <f>VLOOKUP(T31,ИСХОДНИК!A:P,15,FALSE())</f>
        <v>U6 PL40R</v>
      </c>
      <c r="X31" s="28">
        <f>VLOOKUP(T31,ИСХОДНИК!A:P,13,FALSE())</f>
        <v>180</v>
      </c>
      <c r="Y31" s="28">
        <f>VLOOKUP(T31,ИСХОДНИК!A:P,14,FALSE())</f>
        <v>216</v>
      </c>
      <c r="Z31" s="29" t="str">
        <f>IF(VLOOKUP(T31,ИСХОДНИК!A:R,18,FALSE())=1,ИСХОДНИК!$T$2,IF(VLOOKUP(T31,ИСХОДНИК!A:R,18,FALSE())=2,ИСХОДНИК!$T$4,IF(VLOOKUP(T31,ИСХОДНИК!A:R,18,FALSE())=3,ИСХОДНИК!$T$5)))</f>
        <v>●</v>
      </c>
    </row>
    <row r="32" spans="2:26" ht="21.75" customHeight="1">
      <c r="B32" s="23" t="s">
        <v>197</v>
      </c>
      <c r="C32" s="33" t="str">
        <f>VLOOKUP(B32,ИСХОДНИК!A:P,5,FALSE())</f>
        <v>FIA 40 D ANG</v>
      </c>
      <c r="D32" s="25" t="s">
        <v>41</v>
      </c>
      <c r="E32" s="34" t="str">
        <f>VLOOKUP(B32,ИСХОДНИК!A:P,11,FALSE())</f>
        <v>Под сварку встык DIN</v>
      </c>
      <c r="F32" s="35">
        <f>VLOOKUP(B32,ИСХОДНИК!A:P,7,FALSE())</f>
        <v>40</v>
      </c>
      <c r="G32" s="27" t="str">
        <f>VLOOKUP(B32,ИСХОДНИК!A:P,10,FALSE())</f>
        <v>R717, R744 и фреоны</v>
      </c>
      <c r="H32" s="36">
        <f>VLOOKUP(B32,ИСХОДНИК!A:P,8,FALSE())</f>
        <v>52</v>
      </c>
      <c r="I32" s="27" t="str">
        <f>VLOOKUP(B32,ИСХОДНИК!A:P,9,FALSE())</f>
        <v xml:space="preserve"> -60…120</v>
      </c>
      <c r="J32" s="27">
        <v>25.1</v>
      </c>
      <c r="K32" s="27">
        <v>25.5</v>
      </c>
      <c r="L32" s="27">
        <v>26.4</v>
      </c>
      <c r="M32" s="27">
        <v>28.2</v>
      </c>
      <c r="N32" s="27">
        <v>150</v>
      </c>
      <c r="O32" s="35" t="str">
        <f>VLOOKUP(B32,ИСХОДНИК!A:P,15,FALSE())</f>
        <v>U6 PL40R</v>
      </c>
      <c r="P32" s="28">
        <f>VLOOKUP(B32,ИСХОДНИК!A:P,13,FALSE())</f>
        <v>106</v>
      </c>
      <c r="Q32" s="28">
        <f>VLOOKUP(B32,ИСХОДНИК!A:P,14,FALSE())</f>
        <v>127.19999999999999</v>
      </c>
      <c r="R32" s="31" t="str">
        <f>IF(VLOOKUP(B32,ИСХОДНИК!A:R,18,FALSE())=1,ИСХОДНИК!$T$2,IF(VLOOKUP(B32,ИСХОДНИК!A:R,18,FALSE())=2,ИСХОДНИК!$T$4,IF(VLOOKUP(B32,ИСХОДНИК!A:R,18,FALSE())=3,ИСХОДНИК!$T$5)))</f>
        <v>◑</v>
      </c>
      <c r="T32" s="23" t="s">
        <v>198</v>
      </c>
      <c r="U32" s="24" t="str">
        <f>VLOOKUP(T32,ИСХОДНИК!A:P,7,FALSE())</f>
        <v>FIA 125</v>
      </c>
      <c r="V32" s="79" t="str">
        <f>VLOOKUP(T32,ИСХОДНИК!A:P,6,FALSE())</f>
        <v>150 мкм</v>
      </c>
      <c r="W32" s="25" t="str">
        <f>VLOOKUP(T32,ИСХОДНИК!A:P,15,FALSE())</f>
        <v>U6 PL40R</v>
      </c>
      <c r="X32" s="28">
        <f>VLOOKUP(T32,ИСХОДНИК!A:P,13,FALSE())</f>
        <v>275</v>
      </c>
      <c r="Y32" s="28">
        <f>VLOOKUP(T32,ИСХОДНИК!A:P,14,FALSE())</f>
        <v>330</v>
      </c>
      <c r="Z32" s="29" t="str">
        <f>IF(VLOOKUP(T32,ИСХОДНИК!A:R,18,FALSE())=1,ИСХОДНИК!$T$2,IF(VLOOKUP(T32,ИСХОДНИК!A:R,18,FALSE())=2,ИСХОДНИК!$T$4,IF(VLOOKUP(T32,ИСХОДНИК!A:R,18,FALSE())=3,ИСХОДНИК!$T$5)))</f>
        <v>○</v>
      </c>
    </row>
    <row r="33" spans="2:26" ht="21.75" customHeight="1">
      <c r="B33" s="23" t="s">
        <v>199</v>
      </c>
      <c r="C33" s="33" t="str">
        <f>VLOOKUP(B33,ИСХОДНИК!A:P,5,FALSE())</f>
        <v>FIA 50 D ANG</v>
      </c>
      <c r="D33" s="25" t="s">
        <v>41</v>
      </c>
      <c r="E33" s="34" t="str">
        <f>VLOOKUP(B33,ИСХОДНИК!A:P,11,FALSE())</f>
        <v>Под сварку встык DIN</v>
      </c>
      <c r="F33" s="35">
        <f>VLOOKUP(B33,ИСХОДНИК!A:P,7,FALSE())</f>
        <v>50</v>
      </c>
      <c r="G33" s="27" t="str">
        <f>VLOOKUP(B33,ИСХОДНИК!A:P,10,FALSE())</f>
        <v>R717, R744 и фреоны</v>
      </c>
      <c r="H33" s="36">
        <f>VLOOKUP(B33,ИСХОДНИК!A:P,8,FALSE())</f>
        <v>52</v>
      </c>
      <c r="I33" s="27" t="str">
        <f>VLOOKUP(B33,ИСХОДНИК!A:P,9,FALSE())</f>
        <v xml:space="preserve"> -60…120</v>
      </c>
      <c r="J33" s="27">
        <v>45.1</v>
      </c>
      <c r="K33" s="27">
        <v>45.9</v>
      </c>
      <c r="L33" s="27">
        <v>47.6</v>
      </c>
      <c r="M33" s="27">
        <v>50.2</v>
      </c>
      <c r="N33" s="27">
        <v>150</v>
      </c>
      <c r="O33" s="35" t="str">
        <f>VLOOKUP(B33,ИСХОДНИК!A:P,15,FALSE())</f>
        <v>U6 PL40R</v>
      </c>
      <c r="P33" s="28">
        <f>VLOOKUP(B33,ИСХОДНИК!A:P,13,FALSE())</f>
        <v>130</v>
      </c>
      <c r="Q33" s="28">
        <f>VLOOKUP(B33,ИСХОДНИК!A:P,14,FALSE())</f>
        <v>156</v>
      </c>
      <c r="R33" s="31" t="str">
        <f>IF(VLOOKUP(B33,ИСХОДНИК!A:R,18,FALSE())=1,ИСХОДНИК!$T$2,IF(VLOOKUP(B33,ИСХОДНИК!A:R,18,FALSE())=2,ИСХОДНИК!$T$4,IF(VLOOKUP(B33,ИСХОДНИК!A:R,18,FALSE())=3,ИСХОДНИК!$T$5)))</f>
        <v>◑</v>
      </c>
      <c r="T33" s="23" t="s">
        <v>200</v>
      </c>
      <c r="U33" s="24" t="str">
        <f>VLOOKUP(T33,ИСХОДНИК!A:P,7,FALSE())</f>
        <v>FIA 125</v>
      </c>
      <c r="V33" s="79" t="str">
        <f>VLOOKUP(T33,ИСХОДНИК!A:P,6,FALSE())</f>
        <v>250 мкм</v>
      </c>
      <c r="W33" s="25" t="str">
        <f>VLOOKUP(T33,ИСХОДНИК!A:P,15,FALSE())</f>
        <v>U6 PL40R</v>
      </c>
      <c r="X33" s="28">
        <f>VLOOKUP(T33,ИСХОДНИК!A:P,13,FALSE())</f>
        <v>275</v>
      </c>
      <c r="Y33" s="28">
        <f>VLOOKUP(T33,ИСХОДНИК!A:P,14,FALSE())</f>
        <v>330</v>
      </c>
      <c r="Z33" s="31" t="str">
        <f>IF(VLOOKUP(T33,ИСХОДНИК!A:R,18,FALSE())=1,ИСХОДНИК!$T$2,IF(VLOOKUP(T33,ИСХОДНИК!A:R,18,FALSE())=2,ИСХОДНИК!$T$4,IF(VLOOKUP(T33,ИСХОДНИК!A:R,18,FALSE())=3,ИСХОДНИК!$T$5)))</f>
        <v>◑</v>
      </c>
    </row>
    <row r="34" spans="2:26" ht="21.75" customHeight="1">
      <c r="B34" s="23" t="s">
        <v>201</v>
      </c>
      <c r="C34" s="33" t="str">
        <f>VLOOKUP(B34,ИСХОДНИК!A:P,5,FALSE())</f>
        <v>FIA 65 D ANG</v>
      </c>
      <c r="D34" s="25" t="s">
        <v>41</v>
      </c>
      <c r="E34" s="34" t="str">
        <f>VLOOKUP(B34,ИСХОДНИК!A:P,11,FALSE())</f>
        <v>Под сварку встык DIN</v>
      </c>
      <c r="F34" s="35">
        <f>VLOOKUP(B34,ИСХОДНИК!A:P,7,FALSE())</f>
        <v>65</v>
      </c>
      <c r="G34" s="27" t="str">
        <f>VLOOKUP(B34,ИСХОДНИК!A:P,10,FALSE())</f>
        <v>R717, R744 и фреоны</v>
      </c>
      <c r="H34" s="36">
        <f>VLOOKUP(B34,ИСХОДНИК!A:P,8,FALSE())</f>
        <v>52</v>
      </c>
      <c r="I34" s="27" t="str">
        <f>VLOOKUP(B34,ИСХОДНИК!A:P,9,FALSE())</f>
        <v xml:space="preserve"> -60…120</v>
      </c>
      <c r="J34" s="27" t="s">
        <v>167</v>
      </c>
      <c r="K34" s="27">
        <v>56.1</v>
      </c>
      <c r="L34" s="27">
        <v>57.8</v>
      </c>
      <c r="M34" s="27">
        <v>60.4</v>
      </c>
      <c r="N34" s="27">
        <v>250</v>
      </c>
      <c r="O34" s="35" t="str">
        <f>VLOOKUP(B34,ИСХОДНИК!A:P,15,FALSE())</f>
        <v>U6 PL40R</v>
      </c>
      <c r="P34" s="28">
        <f>VLOOKUP(B34,ИСХОДНИК!A:P,13,FALSE())</f>
        <v>176</v>
      </c>
      <c r="Q34" s="28">
        <f>VLOOKUP(B34,ИСХОДНИК!A:P,14,FALSE())</f>
        <v>211.2</v>
      </c>
      <c r="R34" s="31" t="str">
        <f>IF(VLOOKUP(B34,ИСХОДНИК!A:R,18,FALSE())=1,ИСХОДНИК!$T$2,IF(VLOOKUP(B34,ИСХОДНИК!A:R,18,FALSE())=2,ИСХОДНИК!$T$4,IF(VLOOKUP(B34,ИСХОДНИК!A:R,18,FALSE())=3,ИСХОДНИК!$T$5)))</f>
        <v>◑</v>
      </c>
      <c r="T34" s="23" t="s">
        <v>202</v>
      </c>
      <c r="U34" s="24" t="str">
        <f>VLOOKUP(T34,ИСХОДНИК!A:P,7,FALSE())</f>
        <v>FIA 125</v>
      </c>
      <c r="V34" s="79" t="str">
        <f>VLOOKUP(T34,ИСХОДНИК!A:P,6,FALSE())</f>
        <v>500 мкм</v>
      </c>
      <c r="W34" s="25" t="str">
        <f>VLOOKUP(T34,ИСХОДНИК!A:P,15,FALSE())</f>
        <v>U6 PL40R</v>
      </c>
      <c r="X34" s="28">
        <f>VLOOKUP(T34,ИСХОДНИК!A:P,13,FALSE())</f>
        <v>275</v>
      </c>
      <c r="Y34" s="28">
        <f>VLOOKUP(T34,ИСХОДНИК!A:P,14,FALSE())</f>
        <v>330</v>
      </c>
      <c r="Z34" s="31" t="str">
        <f>IF(VLOOKUP(T34,ИСХОДНИК!A:R,18,FALSE())=1,ИСХОДНИК!$T$2,IF(VLOOKUP(T34,ИСХОДНИК!A:R,18,FALSE())=2,ИСХОДНИК!$T$4,IF(VLOOKUP(T34,ИСХОДНИК!A:R,18,FALSE())=3,ИСХОДНИК!$T$5)))</f>
        <v>◑</v>
      </c>
    </row>
    <row r="35" spans="2:26" ht="21.75" customHeight="1">
      <c r="B35" s="23" t="s">
        <v>203</v>
      </c>
      <c r="C35" s="33" t="str">
        <f>VLOOKUP(B35,ИСХОДНИК!A:P,5,FALSE())</f>
        <v>FIA 80 D ANG</v>
      </c>
      <c r="D35" s="25" t="s">
        <v>41</v>
      </c>
      <c r="E35" s="34" t="str">
        <f>VLOOKUP(B35,ИСХОДНИК!A:P,11,FALSE())</f>
        <v>Под сварку встык DIN</v>
      </c>
      <c r="F35" s="35">
        <f>VLOOKUP(B35,ИСХОДНИК!A:P,7,FALSE())</f>
        <v>80</v>
      </c>
      <c r="G35" s="27" t="str">
        <f>VLOOKUP(B35,ИСХОДНИК!A:P,10,FALSE())</f>
        <v>R717, R744 и фреоны</v>
      </c>
      <c r="H35" s="36">
        <f>VLOOKUP(B35,ИСХОДНИК!A:P,8,FALSE())</f>
        <v>52</v>
      </c>
      <c r="I35" s="27" t="str">
        <f>VLOOKUP(B35,ИСХОДНИК!A:P,9,FALSE())</f>
        <v xml:space="preserve"> -60…120</v>
      </c>
      <c r="J35" s="27" t="s">
        <v>167</v>
      </c>
      <c r="K35" s="27">
        <v>104.6</v>
      </c>
      <c r="L35" s="27">
        <v>108</v>
      </c>
      <c r="M35" s="27">
        <v>113.1</v>
      </c>
      <c r="N35" s="27">
        <v>250</v>
      </c>
      <c r="O35" s="35" t="str">
        <f>VLOOKUP(B35,ИСХОДНИК!A:P,15,FALSE())</f>
        <v>U6 PL40R</v>
      </c>
      <c r="P35" s="28">
        <f>VLOOKUP(B35,ИСХОДНИК!A:P,13,FALSE())</f>
        <v>210</v>
      </c>
      <c r="Q35" s="28">
        <f>VLOOKUP(B35,ИСХОДНИК!A:P,14,FALSE())</f>
        <v>252</v>
      </c>
      <c r="R35" s="29" t="str">
        <f>IF(VLOOKUP(B35,ИСХОДНИК!A:R,18,FALSE())=1,ИСХОДНИК!$T$2,IF(VLOOKUP(B35,ИСХОДНИК!A:R,18,FALSE())=2,ИСХОДНИК!$T$4,IF(VLOOKUP(B35,ИСХОДНИК!A:R,18,FALSE())=3,ИСХОДНИК!$T$5)))</f>
        <v>●</v>
      </c>
      <c r="T35" s="23" t="s">
        <v>204</v>
      </c>
      <c r="U35" s="24" t="str">
        <f>VLOOKUP(T35,ИСХОДНИК!A:P,7,FALSE())</f>
        <v>FIA 150</v>
      </c>
      <c r="V35" s="79" t="str">
        <f>VLOOKUP(T35,ИСХОДНИК!A:P,6,FALSE())</f>
        <v>150 мкм</v>
      </c>
      <c r="W35" s="25" t="str">
        <f>VLOOKUP(T35,ИСХОДНИК!A:P,15,FALSE())</f>
        <v>U6 PL40R</v>
      </c>
      <c r="X35" s="28">
        <f>VLOOKUP(T35,ИСХОДНИК!A:P,13,FALSE())</f>
        <v>355</v>
      </c>
      <c r="Y35" s="28">
        <f>VLOOKUP(T35,ИСХОДНИК!A:P,14,FALSE())</f>
        <v>426</v>
      </c>
      <c r="Z35" s="29" t="str">
        <f>IF(VLOOKUP(T35,ИСХОДНИК!A:R,18,FALSE())=1,ИСХОДНИК!$T$2,IF(VLOOKUP(T35,ИСХОДНИК!A:R,18,FALSE())=2,ИСХОДНИК!$T$4,IF(VLOOKUP(T35,ИСХОДНИК!A:R,18,FALSE())=3,ИСХОДНИК!$T$5)))</f>
        <v>○</v>
      </c>
    </row>
    <row r="36" spans="2:26" ht="21.75" customHeight="1">
      <c r="B36" s="23" t="s">
        <v>205</v>
      </c>
      <c r="C36" s="33" t="str">
        <f>VLOOKUP(B36,ИСХОДНИК!A:P,5,FALSE())</f>
        <v>FIA 100 D ANG</v>
      </c>
      <c r="D36" s="25" t="s">
        <v>41</v>
      </c>
      <c r="E36" s="34" t="str">
        <f>VLOOKUP(B36,ИСХОДНИК!A:P,11,FALSE())</f>
        <v>Под сварку встык DIN</v>
      </c>
      <c r="F36" s="35">
        <f>VLOOKUP(B36,ИСХОДНИК!A:P,7,FALSE())</f>
        <v>100</v>
      </c>
      <c r="G36" s="27" t="str">
        <f>VLOOKUP(B36,ИСХОДНИК!A:P,10,FALSE())</f>
        <v>R717, R744 и фреоны</v>
      </c>
      <c r="H36" s="36">
        <f>VLOOKUP(B36,ИСХОДНИК!A:P,8,FALSE())</f>
        <v>52</v>
      </c>
      <c r="I36" s="27" t="str">
        <f>VLOOKUP(B36,ИСХОДНИК!A:P,9,FALSE())</f>
        <v xml:space="preserve"> -60…120</v>
      </c>
      <c r="J36" s="36" t="s">
        <v>167</v>
      </c>
      <c r="K36" s="36">
        <v>162.4</v>
      </c>
      <c r="L36" s="36">
        <v>167.5</v>
      </c>
      <c r="M36" s="36">
        <v>176</v>
      </c>
      <c r="N36" s="27">
        <v>250</v>
      </c>
      <c r="O36" s="35" t="str">
        <f>VLOOKUP(B36,ИСХОДНИК!A:P,15,FALSE())</f>
        <v>U6 PL40R</v>
      </c>
      <c r="P36" s="28">
        <f>VLOOKUP(B36,ИСХОДНИК!A:P,13,FALSE())</f>
        <v>400</v>
      </c>
      <c r="Q36" s="28">
        <f>VLOOKUP(B36,ИСХОДНИК!A:P,14,FALSE())</f>
        <v>480</v>
      </c>
      <c r="R36" s="29" t="str">
        <f>IF(VLOOKUP(B36,ИСХОДНИК!A:R,18,FALSE())=1,ИСХОДНИК!$T$2,IF(VLOOKUP(B36,ИСХОДНИК!A:R,18,FALSE())=2,ИСХОДНИК!$T$4,IF(VLOOKUP(B36,ИСХОДНИК!A:R,18,FALSE())=3,ИСХОДНИК!$T$5)))</f>
        <v>●</v>
      </c>
      <c r="T36" s="23" t="s">
        <v>206</v>
      </c>
      <c r="U36" s="24" t="str">
        <f>VLOOKUP(T36,ИСХОДНИК!A:P,7,FALSE())</f>
        <v>FIA 150</v>
      </c>
      <c r="V36" s="79" t="str">
        <f>VLOOKUP(T36,ИСХОДНИК!A:P,6,FALSE())</f>
        <v>250 мкм</v>
      </c>
      <c r="W36" s="25" t="str">
        <f>VLOOKUP(T36,ИСХОДНИК!A:P,15,FALSE())</f>
        <v>U6 PL40R</v>
      </c>
      <c r="X36" s="28">
        <f>VLOOKUP(T36,ИСХОДНИК!A:P,13,FALSE())</f>
        <v>355</v>
      </c>
      <c r="Y36" s="28">
        <f>VLOOKUP(T36,ИСХОДНИК!A:P,14,FALSE())</f>
        <v>426</v>
      </c>
      <c r="Z36" s="31" t="str">
        <f>IF(VLOOKUP(T36,ИСХОДНИК!A:R,18,FALSE())=1,ИСХОДНИК!$T$2,IF(VLOOKUP(T36,ИСХОДНИК!A:R,18,FALSE())=2,ИСХОДНИК!$T$4,IF(VLOOKUP(T36,ИСХОДНИК!A:R,18,FALSE())=3,ИСХОДНИК!$T$5)))</f>
        <v>◑</v>
      </c>
    </row>
    <row r="37" spans="2:26" ht="21.75" customHeight="1">
      <c r="B37" s="23" t="s">
        <v>207</v>
      </c>
      <c r="C37" s="33" t="str">
        <f>VLOOKUP(B37,ИСХОДНИК!A:P,5,FALSE())</f>
        <v>FIA 125 D ANG</v>
      </c>
      <c r="D37" s="25" t="s">
        <v>41</v>
      </c>
      <c r="E37" s="34" t="str">
        <f>VLOOKUP(B37,ИСХОДНИК!A:P,11,FALSE())</f>
        <v>Под сварку встык DIN</v>
      </c>
      <c r="F37" s="35">
        <f>VLOOKUP(B37,ИСХОДНИК!A:P,7,FALSE())</f>
        <v>125</v>
      </c>
      <c r="G37" s="27" t="str">
        <f>VLOOKUP(B37,ИСХОДНИК!A:P,10,FALSE())</f>
        <v>R717, R744 и фреоны</v>
      </c>
      <c r="H37" s="36">
        <f>VLOOKUP(B37,ИСХОДНИК!A:P,8,FALSE())</f>
        <v>52</v>
      </c>
      <c r="I37" s="27" t="str">
        <f>VLOOKUP(B37,ИСХОДНИК!A:P,9,FALSE())</f>
        <v xml:space="preserve"> -60…120</v>
      </c>
      <c r="J37" s="27" t="s">
        <v>167</v>
      </c>
      <c r="K37" s="27">
        <v>275.39999999999998</v>
      </c>
      <c r="L37" s="27">
        <v>283.89999999999998</v>
      </c>
      <c r="M37" s="27">
        <v>298.39999999999998</v>
      </c>
      <c r="N37" s="27">
        <v>250</v>
      </c>
      <c r="O37" s="35" t="str">
        <f>VLOOKUP(B37,ИСХОДНИК!A:P,15,FALSE())</f>
        <v>U6 PL40R</v>
      </c>
      <c r="P37" s="28">
        <f>VLOOKUP(B37,ИСХОДНИК!A:P,13,FALSE())</f>
        <v>725</v>
      </c>
      <c r="Q37" s="28">
        <f>VLOOKUP(B37,ИСХОДНИК!A:P,14,FALSE())</f>
        <v>870</v>
      </c>
      <c r="R37" s="31" t="str">
        <f>IF(VLOOKUP(B37,ИСХОДНИК!A:R,18,FALSE())=1,ИСХОДНИК!$T$2,IF(VLOOKUP(B37,ИСХОДНИК!A:R,18,FALSE())=2,ИСХОДНИК!$T$4,IF(VLOOKUP(B37,ИСХОДНИК!A:R,18,FALSE())=3,ИСХОДНИК!$T$5)))</f>
        <v>◑</v>
      </c>
      <c r="T37" s="23" t="s">
        <v>208</v>
      </c>
      <c r="U37" s="24" t="str">
        <f>VLOOKUP(T37,ИСХОДНИК!A:P,7,FALSE())</f>
        <v>FIA 150</v>
      </c>
      <c r="V37" s="79" t="str">
        <f>VLOOKUP(T37,ИСХОДНИК!A:P,6,FALSE())</f>
        <v>500 мкм</v>
      </c>
      <c r="W37" s="25" t="str">
        <f>VLOOKUP(T37,ИСХОДНИК!A:P,15,FALSE())</f>
        <v>U6 PL40R</v>
      </c>
      <c r="X37" s="28">
        <f>VLOOKUP(T37,ИСХОДНИК!A:P,13,FALSE())</f>
        <v>355</v>
      </c>
      <c r="Y37" s="28">
        <f>VLOOKUP(T37,ИСХОДНИК!A:P,14,FALSE())</f>
        <v>426</v>
      </c>
      <c r="Z37" s="29" t="str">
        <f>IF(VLOOKUP(T37,ИСХОДНИК!A:R,18,FALSE())=1,ИСХОДНИК!$T$2,IF(VLOOKUP(T37,ИСХОДНИК!A:R,18,FALSE())=2,ИСХОДНИК!$T$4,IF(VLOOKUP(T37,ИСХОДНИК!A:R,18,FALSE())=3,ИСХОДНИК!$T$5)))</f>
        <v>○</v>
      </c>
    </row>
    <row r="38" spans="2:26" ht="21.75" customHeight="1">
      <c r="B38" s="23" t="s">
        <v>209</v>
      </c>
      <c r="C38" s="33" t="str">
        <f>VLOOKUP(B38,ИСХОДНИК!A:P,5,FALSE())</f>
        <v>FIA 150 D ANG</v>
      </c>
      <c r="D38" s="25" t="s">
        <v>41</v>
      </c>
      <c r="E38" s="34" t="str">
        <f>VLOOKUP(B38,ИСХОДНИК!A:P,11,FALSE())</f>
        <v>Под сварку встык DIN</v>
      </c>
      <c r="F38" s="35">
        <f>VLOOKUP(B38,ИСХОДНИК!A:P,7,FALSE())</f>
        <v>150</v>
      </c>
      <c r="G38" s="27" t="str">
        <f>VLOOKUP(B38,ИСХОДНИК!A:P,10,FALSE())</f>
        <v>R717, R744 и фреоны</v>
      </c>
      <c r="H38" s="36">
        <f>VLOOKUP(B38,ИСХОДНИК!A:P,8,FALSE())</f>
        <v>52</v>
      </c>
      <c r="I38" s="27" t="str">
        <f>VLOOKUP(B38,ИСХОДНИК!A:P,9,FALSE())</f>
        <v xml:space="preserve"> -60…120</v>
      </c>
      <c r="J38" s="27" t="s">
        <v>167</v>
      </c>
      <c r="K38" s="27">
        <v>362.1</v>
      </c>
      <c r="L38" s="27">
        <v>373.2</v>
      </c>
      <c r="M38" s="27">
        <v>391.9</v>
      </c>
      <c r="N38" s="27">
        <v>250</v>
      </c>
      <c r="O38" s="35" t="str">
        <f>VLOOKUP(B38,ИСХОДНИК!A:P,15,FALSE())</f>
        <v>U6 PL40R</v>
      </c>
      <c r="P38" s="28">
        <f>VLOOKUP(B38,ИСХОДНИК!A:P,13,FALSE())</f>
        <v>990</v>
      </c>
      <c r="Q38" s="28">
        <f>VLOOKUP(B38,ИСХОДНИК!A:P,14,FALSE())</f>
        <v>1188</v>
      </c>
      <c r="R38" s="29" t="str">
        <f>IF(VLOOKUP(B38,ИСХОДНИК!A:R,18,FALSE())=1,ИСХОДНИК!$T$2,IF(VLOOKUP(B38,ИСХОДНИК!A:R,18,FALSE())=2,ИСХОДНИК!$T$4,IF(VLOOKUP(B38,ИСХОДНИК!A:R,18,FALSE())=3,ИСХОДНИК!$T$5)))</f>
        <v>○</v>
      </c>
      <c r="T38" s="23" t="s">
        <v>210</v>
      </c>
      <c r="U38" s="24" t="str">
        <f>VLOOKUP(T38,ИСХОДНИК!A:P,7,FALSE())</f>
        <v>FIA 200</v>
      </c>
      <c r="V38" s="79" t="str">
        <f>VLOOKUP(T38,ИСХОДНИК!A:P,6,FALSE())</f>
        <v>150 мкм</v>
      </c>
      <c r="W38" s="25" t="str">
        <f>VLOOKUP(T38,ИСХОДНИК!A:P,15,FALSE())</f>
        <v>U6 PL40R</v>
      </c>
      <c r="X38" s="28">
        <f>VLOOKUP(T38,ИСХОДНИК!A:P,13,FALSE())</f>
        <v>490</v>
      </c>
      <c r="Y38" s="28">
        <f>VLOOKUP(T38,ИСХОДНИК!A:P,14,FALSE())</f>
        <v>588</v>
      </c>
      <c r="Z38" s="29" t="str">
        <f>IF(VLOOKUP(T38,ИСХОДНИК!A:R,18,FALSE())=1,ИСХОДНИК!$T$2,IF(VLOOKUP(T38,ИСХОДНИК!A:R,18,FALSE())=2,ИСХОДНИК!$T$4,IF(VLOOKUP(T38,ИСХОДНИК!A:R,18,FALSE())=3,ИСХОДНИК!$T$5)))</f>
        <v>○</v>
      </c>
    </row>
    <row r="39" spans="2:26" ht="21.75" customHeight="1">
      <c r="B39" s="23" t="s">
        <v>211</v>
      </c>
      <c r="C39" s="33" t="str">
        <f>VLOOKUP(B39,ИСХОДНИК!A:P,5,FALSE())</f>
        <v>FIA 100 D ANG</v>
      </c>
      <c r="D39" s="25" t="s">
        <v>41</v>
      </c>
      <c r="E39" s="34" t="str">
        <f>VLOOKUP(B39,ИСХОДНИК!A:P,11,FALSE())</f>
        <v>Под сварку встык DIN</v>
      </c>
      <c r="F39" s="35">
        <f>VLOOKUP(B39,ИСХОДНИК!A:P,7,FALSE())</f>
        <v>100</v>
      </c>
      <c r="G39" s="27" t="str">
        <f>VLOOKUP(B39,ИСХОДНИК!A:P,10,FALSE())</f>
        <v>R717, R744 и фреоны</v>
      </c>
      <c r="H39" s="36">
        <f>VLOOKUP(B39,ИСХОДНИК!A:P,8,FALSE())</f>
        <v>40</v>
      </c>
      <c r="I39" s="27" t="str">
        <f>VLOOKUP(B39,ИСХОДНИК!A:P,9,FALSE())</f>
        <v xml:space="preserve"> -60…120</v>
      </c>
      <c r="J39" s="27" t="s">
        <v>167</v>
      </c>
      <c r="K39" s="27">
        <v>162.4</v>
      </c>
      <c r="L39" s="27">
        <v>167.5</v>
      </c>
      <c r="M39" s="27">
        <v>176</v>
      </c>
      <c r="N39" s="27">
        <v>250</v>
      </c>
      <c r="O39" s="35" t="str">
        <f>VLOOKUP(B39,ИСХОДНИК!A:P,15,FALSE())</f>
        <v>U6 PL40R</v>
      </c>
      <c r="P39" s="28">
        <f>VLOOKUP(B39,ИСХОДНИК!A:P,13,FALSE())</f>
        <v>350</v>
      </c>
      <c r="Q39" s="28">
        <f>VLOOKUP(B39,ИСХОДНИК!A:P,14,FALSE())</f>
        <v>420</v>
      </c>
      <c r="R39" s="29" t="str">
        <f>IF(VLOOKUP(B39,ИСХОДНИК!A:R,18,FALSE())=1,ИСХОДНИК!$T$2,IF(VLOOKUP(B39,ИСХОДНИК!A:R,18,FALSE())=2,ИСХОДНИК!$T$4,IF(VLOOKUP(B39,ИСХОДНИК!A:R,18,FALSE())=3,ИСХОДНИК!$T$5)))</f>
        <v>●</v>
      </c>
      <c r="T39" s="23" t="s">
        <v>212</v>
      </c>
      <c r="U39" s="24" t="str">
        <f>VLOOKUP(T39,ИСХОДНИК!A:P,7,FALSE())</f>
        <v>FIA 200</v>
      </c>
      <c r="V39" s="79" t="str">
        <f>VLOOKUP(T39,ИСХОДНИК!A:P,6,FALSE())</f>
        <v>250 мкм</v>
      </c>
      <c r="W39" s="25" t="str">
        <f>VLOOKUP(T39,ИСХОДНИК!A:P,15,FALSE())</f>
        <v>U6 PL40R</v>
      </c>
      <c r="X39" s="28">
        <f>VLOOKUP(T39,ИСХОДНИК!A:P,13,FALSE())</f>
        <v>490</v>
      </c>
      <c r="Y39" s="28">
        <f>VLOOKUP(T39,ИСХОДНИК!A:P,14,FALSE())</f>
        <v>588</v>
      </c>
      <c r="Z39" s="29" t="str">
        <f>IF(VLOOKUP(T39,ИСХОДНИК!A:R,18,FALSE())=1,ИСХОДНИК!$T$2,IF(VLOOKUP(T39,ИСХОДНИК!A:R,18,FALSE())=2,ИСХОДНИК!$T$4,IF(VLOOKUP(T39,ИСХОДНИК!A:R,18,FALSE())=3,ИСХОДНИК!$T$5)))</f>
        <v>○</v>
      </c>
    </row>
    <row r="40" spans="2:26" ht="21.75" customHeight="1">
      <c r="B40" s="23" t="s">
        <v>213</v>
      </c>
      <c r="C40" s="33" t="str">
        <f>VLOOKUP(B40,ИСХОДНИК!A:P,5,FALSE())</f>
        <v>FIA 125 D ANG</v>
      </c>
      <c r="D40" s="25" t="s">
        <v>41</v>
      </c>
      <c r="E40" s="34" t="str">
        <f>VLOOKUP(B40,ИСХОДНИК!A:P,11,FALSE())</f>
        <v>Под сварку встык DIN</v>
      </c>
      <c r="F40" s="35">
        <f>VLOOKUP(B40,ИСХОДНИК!A:P,7,FALSE())</f>
        <v>125</v>
      </c>
      <c r="G40" s="27" t="str">
        <f>VLOOKUP(B40,ИСХОДНИК!A:P,10,FALSE())</f>
        <v>R717, R744 и фреоны</v>
      </c>
      <c r="H40" s="36">
        <f>VLOOKUP(B40,ИСХОДНИК!A:P,8,FALSE())</f>
        <v>40</v>
      </c>
      <c r="I40" s="27" t="str">
        <f>VLOOKUP(B40,ИСХОДНИК!A:P,9,FALSE())</f>
        <v xml:space="preserve"> -60…120</v>
      </c>
      <c r="J40" s="27" t="s">
        <v>167</v>
      </c>
      <c r="K40" s="27">
        <v>275.39999999999998</v>
      </c>
      <c r="L40" s="27">
        <v>283.89999999999998</v>
      </c>
      <c r="M40" s="27">
        <v>298.39999999999998</v>
      </c>
      <c r="N40" s="27">
        <v>250</v>
      </c>
      <c r="O40" s="35" t="str">
        <f>VLOOKUP(B40,ИСХОДНИК!A:P,15,FALSE())</f>
        <v>U6 PL40R</v>
      </c>
      <c r="P40" s="28">
        <f>VLOOKUP(B40,ИСХОДНИК!A:P,13,FALSE())</f>
        <v>590</v>
      </c>
      <c r="Q40" s="28">
        <f>VLOOKUP(B40,ИСХОДНИК!A:P,14,FALSE())</f>
        <v>708</v>
      </c>
      <c r="R40" s="31" t="str">
        <f>IF(VLOOKUP(B40,ИСХОДНИК!A:R,18,FALSE())=1,ИСХОДНИК!$T$2,IF(VLOOKUP(B40,ИСХОДНИК!A:R,18,FALSE())=2,ИСХОДНИК!$T$4,IF(VLOOKUP(B40,ИСХОДНИК!A:R,18,FALSE())=3,ИСХОДНИК!$T$5)))</f>
        <v>◑</v>
      </c>
      <c r="T40" s="23" t="s">
        <v>214</v>
      </c>
      <c r="U40" s="24" t="str">
        <f>VLOOKUP(T40,ИСХОДНИК!A:P,7,FALSE())</f>
        <v>FIA 200</v>
      </c>
      <c r="V40" s="79" t="str">
        <f>VLOOKUP(T40,ИСХОДНИК!A:P,6,FALSE())</f>
        <v>500 мкм</v>
      </c>
      <c r="W40" s="25" t="str">
        <f>VLOOKUP(T40,ИСХОДНИК!A:P,15,FALSE())</f>
        <v>U6 PL40R</v>
      </c>
      <c r="X40" s="28">
        <f>VLOOKUP(T40,ИСХОДНИК!A:P,13,FALSE())</f>
        <v>490</v>
      </c>
      <c r="Y40" s="28">
        <f>VLOOKUP(T40,ИСХОДНИК!A:P,14,FALSE())</f>
        <v>588</v>
      </c>
      <c r="Z40" s="29" t="str">
        <f>IF(VLOOKUP(T40,ИСХОДНИК!A:R,18,FALSE())=1,ИСХОДНИК!$T$2,IF(VLOOKUP(T40,ИСХОДНИК!A:R,18,FALSE())=2,ИСХОДНИК!$T$4,IF(VLOOKUP(T40,ИСХОДНИК!A:R,18,FALSE())=3,ИСХОДНИК!$T$5)))</f>
        <v>○</v>
      </c>
    </row>
    <row r="41" spans="2:26" ht="21.75" customHeight="1">
      <c r="B41" s="23" t="s">
        <v>215</v>
      </c>
      <c r="C41" s="33" t="str">
        <f>VLOOKUP(B41,ИСХОДНИК!A:P,5,FALSE())</f>
        <v>FIA 150 D ANG</v>
      </c>
      <c r="D41" s="25" t="s">
        <v>41</v>
      </c>
      <c r="E41" s="34" t="str">
        <f>VLOOKUP(B41,ИСХОДНИК!A:P,11,FALSE())</f>
        <v>Под сварку встык DIN</v>
      </c>
      <c r="F41" s="35">
        <f>VLOOKUP(B41,ИСХОДНИК!A:P,7,FALSE())</f>
        <v>150</v>
      </c>
      <c r="G41" s="27" t="str">
        <f>VLOOKUP(B41,ИСХОДНИК!A:P,10,FALSE())</f>
        <v>R717, R744 и фреоны</v>
      </c>
      <c r="H41" s="36">
        <f>VLOOKUP(B41,ИСХОДНИК!A:P,8,FALSE())</f>
        <v>40</v>
      </c>
      <c r="I41" s="27" t="str">
        <f>VLOOKUP(B41,ИСХОДНИК!A:P,9,FALSE())</f>
        <v xml:space="preserve"> -60…120</v>
      </c>
      <c r="J41" s="27" t="s">
        <v>167</v>
      </c>
      <c r="K41" s="27">
        <v>362.1</v>
      </c>
      <c r="L41" s="27">
        <v>373.2</v>
      </c>
      <c r="M41" s="27">
        <v>391.9</v>
      </c>
      <c r="N41" s="27">
        <v>250</v>
      </c>
      <c r="O41" s="35" t="str">
        <f>VLOOKUP(B41,ИСХОДНИК!A:P,15,FALSE())</f>
        <v>U6 PL40R</v>
      </c>
      <c r="P41" s="28">
        <f>VLOOKUP(B41,ИСХОДНИК!A:P,13,FALSE())</f>
        <v>830</v>
      </c>
      <c r="Q41" s="28">
        <f>VLOOKUP(B41,ИСХОДНИК!A:P,14,FALSE())</f>
        <v>996</v>
      </c>
      <c r="R41" s="31" t="str">
        <f>IF(VLOOKUP(B41,ИСХОДНИК!A:R,18,FALSE())=1,ИСХОДНИК!$T$2,IF(VLOOKUP(B41,ИСХОДНИК!A:R,18,FALSE())=2,ИСХОДНИК!$T$4,IF(VLOOKUP(B41,ИСХОДНИК!A:R,18,FALSE())=3,ИСХОДНИК!$T$5)))</f>
        <v>◑</v>
      </c>
      <c r="T41" s="23" t="s">
        <v>216</v>
      </c>
      <c r="U41" s="24" t="str">
        <f>VLOOKUP(T41,ИСХОДНИК!A:P,7,FALSE())</f>
        <v>FIA 250</v>
      </c>
      <c r="V41" s="79" t="str">
        <f>VLOOKUP(T41,ИСХОДНИК!A:P,6,FALSE())</f>
        <v>150 мкм</v>
      </c>
      <c r="W41" s="25" t="str">
        <f>VLOOKUP(T41,ИСХОДНИК!A:P,15,FALSE())</f>
        <v>U6 PL40R</v>
      </c>
      <c r="X41" s="28">
        <f>VLOOKUP(T41,ИСХОДНИК!A:P,13,FALSE())</f>
        <v>800</v>
      </c>
      <c r="Y41" s="28">
        <f>VLOOKUP(T41,ИСХОДНИК!A:P,14,FALSE())</f>
        <v>960</v>
      </c>
      <c r="Z41" s="29" t="str">
        <f>IF(VLOOKUP(T41,ИСХОДНИК!A:R,18,FALSE())=1,ИСХОДНИК!$T$2,IF(VLOOKUP(T41,ИСХОДНИК!A:R,18,FALSE())=2,ИСХОДНИК!$T$4,IF(VLOOKUP(T41,ИСХОДНИК!A:R,18,FALSE())=3,ИСХОДНИК!$T$5)))</f>
        <v>○</v>
      </c>
    </row>
    <row r="42" spans="2:26" ht="21.75" customHeight="1">
      <c r="B42" s="23" t="s">
        <v>217</v>
      </c>
      <c r="C42" s="33" t="str">
        <f>VLOOKUP(B42,ИСХОДНИК!A:P,5,FALSE())</f>
        <v>FIA 200 D ANG</v>
      </c>
      <c r="D42" s="25" t="s">
        <v>41</v>
      </c>
      <c r="E42" s="34" t="str">
        <f>VLOOKUP(B42,ИСХОДНИК!A:P,11,FALSE())</f>
        <v>Под сварку встык DIN</v>
      </c>
      <c r="F42" s="35">
        <f>VLOOKUP(B42,ИСХОДНИК!A:P,7,FALSE())</f>
        <v>200</v>
      </c>
      <c r="G42" s="27" t="str">
        <f>VLOOKUP(B42,ИСХОДНИК!A:P,10,FALSE())</f>
        <v>R717, R744 и фреоны</v>
      </c>
      <c r="H42" s="36">
        <f>VLOOKUP(B42,ИСХОДНИК!A:P,8,FALSE())</f>
        <v>40</v>
      </c>
      <c r="I42" s="27" t="str">
        <f>VLOOKUP(B42,ИСХОДНИК!A:P,9,FALSE())</f>
        <v xml:space="preserve"> -60…120</v>
      </c>
      <c r="J42" s="27"/>
      <c r="K42" s="27"/>
      <c r="L42" s="27"/>
      <c r="M42" s="27"/>
      <c r="N42" s="27">
        <v>250</v>
      </c>
      <c r="O42" s="35" t="str">
        <f>VLOOKUP(B42,ИСХОДНИК!A:P,15,FALSE())</f>
        <v>U6 PL40R</v>
      </c>
      <c r="P42" s="28">
        <f>VLOOKUP(B42,ИСХОДНИК!A:P,13,FALSE())</f>
        <v>1450</v>
      </c>
      <c r="Q42" s="28">
        <f>VLOOKUP(B42,ИСХОДНИК!A:P,14,FALSE())</f>
        <v>1740</v>
      </c>
      <c r="R42" s="29" t="str">
        <f>IF(VLOOKUP(B42,ИСХОДНИК!A:R,18,FALSE())=1,ИСХОДНИК!$T$2,IF(VLOOKUP(B42,ИСХОДНИК!A:R,18,FALSE())=2,ИСХОДНИК!$T$4,IF(VLOOKUP(B42,ИСХОДНИК!A:R,18,FALSE())=3,ИСХОДНИК!$T$5)))</f>
        <v>○</v>
      </c>
      <c r="T42" s="23" t="s">
        <v>218</v>
      </c>
      <c r="U42" s="24" t="str">
        <f>VLOOKUP(T42,ИСХОДНИК!A:P,7,FALSE())</f>
        <v>FIA 250</v>
      </c>
      <c r="V42" s="79" t="str">
        <f>VLOOKUP(T42,ИСХОДНИК!A:P,6,FALSE())</f>
        <v>250 мкм</v>
      </c>
      <c r="W42" s="25" t="str">
        <f>VLOOKUP(T42,ИСХОДНИК!A:P,15,FALSE())</f>
        <v>U6 PL40R</v>
      </c>
      <c r="X42" s="28">
        <f>VLOOKUP(T42,ИСХОДНИК!A:P,13,FALSE())</f>
        <v>800</v>
      </c>
      <c r="Y42" s="28">
        <f>VLOOKUP(T42,ИСХОДНИК!A:P,14,FALSE())</f>
        <v>960</v>
      </c>
      <c r="Z42" s="29" t="str">
        <f>IF(VLOOKUP(T42,ИСХОДНИК!A:R,18,FALSE())=1,ИСХОДНИК!$T$2,IF(VLOOKUP(T42,ИСХОДНИК!A:R,18,FALSE())=2,ИСХОДНИК!$T$4,IF(VLOOKUP(T42,ИСХОДНИК!A:R,18,FALSE())=3,ИСХОДНИК!$T$5)))</f>
        <v>○</v>
      </c>
    </row>
    <row r="43" spans="2:26" ht="21.75" customHeight="1">
      <c r="B43" s="23" t="s">
        <v>219</v>
      </c>
      <c r="C43" s="33" t="str">
        <f>VLOOKUP(B43,ИСХОДНИК!A:P,5,FALSE())</f>
        <v>FIA 250 D ANG</v>
      </c>
      <c r="D43" s="25"/>
      <c r="E43" s="34" t="str">
        <f>VLOOKUP(B43,ИСХОДНИК!A:P,11,FALSE())</f>
        <v>Под сварку встык DIN</v>
      </c>
      <c r="F43" s="35">
        <f>VLOOKUP(B43,ИСХОДНИК!A:P,7,FALSE())</f>
        <v>250</v>
      </c>
      <c r="G43" s="27" t="str">
        <f>VLOOKUP(B43,ИСХОДНИК!A:P,10,FALSE())</f>
        <v>R717, R744 и фреоны</v>
      </c>
      <c r="H43" s="36">
        <f>VLOOKUP(B43,ИСХОДНИК!A:P,8,FALSE())</f>
        <v>40</v>
      </c>
      <c r="I43" s="27" t="str">
        <f>VLOOKUP(B43,ИСХОДНИК!A:P,9,FALSE())</f>
        <v xml:space="preserve"> -60…120</v>
      </c>
      <c r="J43" s="27"/>
      <c r="K43" s="27"/>
      <c r="L43" s="27"/>
      <c r="M43" s="25"/>
      <c r="N43" s="27">
        <v>250</v>
      </c>
      <c r="O43" s="35" t="str">
        <f>VLOOKUP(B43,ИСХОДНИК!A:P,15,FALSE())</f>
        <v>PR PL40R-Project</v>
      </c>
      <c r="P43" s="28">
        <f>VLOOKUP(B43,ИСХОДНИК!A:P,13,FALSE())</f>
        <v>2500</v>
      </c>
      <c r="Q43" s="28">
        <f>VLOOKUP(B43,ИСХОДНИК!A:P,14,FALSE())</f>
        <v>3000</v>
      </c>
      <c r="R43" s="29" t="str">
        <f>IF(VLOOKUP(B43,ИСХОДНИК!A:R,18,FALSE())=1,ИСХОДНИК!$T$2,IF(VLOOKUP(B43,ИСХОДНИК!A:R,18,FALSE())=2,ИСХОДНИК!$T$4,IF(VLOOKUP(B43,ИСХОДНИК!A:R,18,FALSE())=3,ИСХОДНИК!$T$5)))</f>
        <v>○</v>
      </c>
    </row>
  </sheetData>
  <mergeCells count="3">
    <mergeCell ref="B3:H3"/>
    <mergeCell ref="J10:M10"/>
    <mergeCell ref="B27:R27"/>
  </mergeCells>
  <hyperlinks>
    <hyperlink ref="B7" r:id="rId1" xr:uid="{3C3AC994-7FF5-4158-8559-DA540C67FE6D}"/>
    <hyperlink ref="B8" r:id="rId2" xr:uid="{AB5E5185-4C41-4F05-B101-C0B85DAFCF1E}"/>
  </hyperlinks>
  <pageMargins left="0.75" right="0.75" top="1" bottom="1" header="0.511811023622047" footer="0.5"/>
  <pageSetup paperSize="9" orientation="portrait" horizontalDpi="300" verticalDpi="300"/>
  <headerFooter>
    <oddFooter>&amp;C&amp;1#&amp;"Calibri,Обычный"&amp;10&amp;K000000Classified as Business</oddFooter>
  </headerFooter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6"/>
  <dimension ref="A1:N40"/>
  <sheetViews>
    <sheetView showGridLines="0" tabSelected="1" zoomScale="130" zoomScaleNormal="130" workbookViewId="0">
      <selection activeCell="L29" sqref="L29"/>
    </sheetView>
  </sheetViews>
  <sheetFormatPr defaultColWidth="9.28515625" defaultRowHeight="12.75"/>
  <cols>
    <col min="1" max="1" width="2.140625" customWidth="1"/>
    <col min="2" max="2" width="15" style="1" customWidth="1"/>
    <col min="3" max="3" width="27.5703125" customWidth="1"/>
    <col min="4" max="4" width="13.140625" hidden="1" customWidth="1"/>
    <col min="5" max="5" width="16" customWidth="1"/>
    <col min="6" max="6" width="17.5703125" customWidth="1"/>
    <col min="7" max="7" width="20.28515625" customWidth="1"/>
    <col min="8" max="8" width="12.85546875" customWidth="1"/>
    <col min="9" max="9" width="16.140625" customWidth="1"/>
    <col min="10" max="10" width="14.5703125" style="2" customWidth="1"/>
    <col min="11" max="11" width="11.140625" customWidth="1"/>
    <col min="12" max="12" width="10.42578125" customWidth="1"/>
    <col min="13" max="13" width="11.28515625" customWidth="1"/>
    <col min="14" max="14" width="3.85546875" customWidth="1"/>
  </cols>
  <sheetData>
    <row r="1" spans="1:14" ht="11.25" customHeight="1"/>
    <row r="2" spans="1:14" ht="24" customHeight="1">
      <c r="B2" s="39" t="s">
        <v>220</v>
      </c>
      <c r="C2" s="4"/>
      <c r="D2" s="4"/>
      <c r="E2" s="4"/>
      <c r="F2" s="4"/>
      <c r="G2" s="4"/>
      <c r="H2" s="4"/>
      <c r="I2" s="4"/>
      <c r="J2" s="5"/>
      <c r="K2" s="4"/>
      <c r="L2" s="4"/>
      <c r="M2" s="4"/>
      <c r="N2" s="6"/>
    </row>
    <row r="3" spans="1:14" ht="61.5" customHeight="1">
      <c r="B3" s="261" t="s">
        <v>221</v>
      </c>
      <c r="C3" s="261"/>
      <c r="D3" s="261"/>
      <c r="E3" s="261"/>
      <c r="F3" s="261"/>
      <c r="G3" s="261"/>
      <c r="H3" s="261"/>
      <c r="I3" s="7"/>
      <c r="J3" s="8"/>
      <c r="K3" s="7"/>
      <c r="L3" s="7"/>
      <c r="M3" s="7"/>
      <c r="N3" s="9"/>
    </row>
    <row r="4" spans="1:14" ht="11.25" customHeight="1">
      <c r="B4" s="10" t="s">
        <v>2</v>
      </c>
      <c r="C4" s="11" t="s">
        <v>3</v>
      </c>
      <c r="D4" s="12"/>
      <c r="E4" s="13"/>
      <c r="F4" s="14"/>
      <c r="G4" s="14"/>
      <c r="H4" s="54"/>
      <c r="I4" s="7"/>
      <c r="J4" s="8"/>
      <c r="K4" s="7"/>
      <c r="L4" s="7"/>
      <c r="M4" s="7"/>
      <c r="N4" s="9"/>
    </row>
    <row r="5" spans="1:14" ht="9.75" customHeight="1">
      <c r="B5" s="199" t="s">
        <v>4</v>
      </c>
      <c r="C5" s="11" t="s">
        <v>5</v>
      </c>
      <c r="D5" s="12"/>
      <c r="E5" s="13"/>
      <c r="F5" s="14"/>
      <c r="G5" s="14"/>
      <c r="H5" s="54"/>
      <c r="I5" s="7"/>
      <c r="J5" s="8"/>
      <c r="K5" s="7"/>
      <c r="L5" s="7"/>
      <c r="M5" s="7"/>
      <c r="N5" s="9"/>
    </row>
    <row r="6" spans="1:14" ht="11.25" customHeight="1">
      <c r="B6" s="16" t="s">
        <v>6</v>
      </c>
      <c r="C6" s="11" t="s">
        <v>7</v>
      </c>
      <c r="D6" s="12"/>
      <c r="E6" s="13"/>
      <c r="F6" s="14"/>
      <c r="G6" s="14"/>
      <c r="H6" s="54"/>
      <c r="I6" s="7"/>
      <c r="J6" s="8"/>
      <c r="K6" s="7"/>
      <c r="L6" s="7"/>
      <c r="M6" s="7"/>
      <c r="N6" s="9"/>
    </row>
    <row r="7" spans="1:14" ht="15" customHeight="1">
      <c r="B7" s="203" t="s">
        <v>8</v>
      </c>
      <c r="C7" s="17"/>
      <c r="D7" s="17"/>
      <c r="E7" s="17"/>
      <c r="F7" s="15"/>
      <c r="G7" s="15"/>
      <c r="H7" s="54"/>
      <c r="I7" s="7"/>
      <c r="J7" s="8"/>
      <c r="K7" s="7"/>
      <c r="L7" s="7"/>
      <c r="M7" s="7"/>
      <c r="N7" s="9"/>
    </row>
    <row r="8" spans="1:14" s="107" customFormat="1" ht="15" customHeight="1">
      <c r="A8" s="114"/>
      <c r="B8" s="200" t="s">
        <v>341</v>
      </c>
      <c r="C8" s="130"/>
      <c r="D8" s="130"/>
      <c r="E8" s="131"/>
      <c r="F8" s="202"/>
      <c r="G8" s="202"/>
      <c r="H8" s="54"/>
      <c r="I8" s="7"/>
      <c r="J8" s="8"/>
      <c r="K8" s="7"/>
      <c r="L8" s="7"/>
      <c r="M8" s="7"/>
      <c r="N8" s="9"/>
    </row>
    <row r="9" spans="1:14" ht="9.75" customHeight="1">
      <c r="B9" s="80"/>
      <c r="C9" s="81"/>
      <c r="D9" s="81"/>
      <c r="E9" s="81"/>
      <c r="F9" s="82"/>
      <c r="G9" s="83"/>
      <c r="H9" s="83"/>
      <c r="I9" s="84"/>
      <c r="J9" s="85"/>
      <c r="K9" s="84"/>
      <c r="L9" s="84"/>
      <c r="M9" s="84"/>
      <c r="N9" s="86"/>
    </row>
    <row r="10" spans="1:14" ht="23.25" customHeight="1">
      <c r="B10" s="265" t="s">
        <v>10</v>
      </c>
      <c r="C10" s="265" t="s">
        <v>11</v>
      </c>
      <c r="D10" s="265" t="s">
        <v>12</v>
      </c>
      <c r="E10" s="265" t="s">
        <v>13</v>
      </c>
      <c r="F10" s="265"/>
      <c r="G10" s="265" t="s">
        <v>15</v>
      </c>
      <c r="H10" s="265" t="s">
        <v>83</v>
      </c>
      <c r="I10" s="265" t="s">
        <v>17</v>
      </c>
      <c r="J10" s="265" t="s">
        <v>222</v>
      </c>
      <c r="K10" s="265" t="s">
        <v>19</v>
      </c>
      <c r="L10" s="265" t="s">
        <v>20</v>
      </c>
      <c r="M10" s="265" t="s">
        <v>21</v>
      </c>
      <c r="N10" s="267" t="s">
        <v>22</v>
      </c>
    </row>
    <row r="11" spans="1:14" ht="15.75" customHeight="1">
      <c r="B11" s="265"/>
      <c r="C11" s="265"/>
      <c r="D11" s="265"/>
      <c r="E11" s="21" t="s">
        <v>223</v>
      </c>
      <c r="F11" s="21" t="s">
        <v>224</v>
      </c>
      <c r="G11" s="265"/>
      <c r="H11" s="265"/>
      <c r="I11" s="265"/>
      <c r="J11" s="265"/>
      <c r="K11" s="265"/>
      <c r="L11" s="265"/>
      <c r="M11" s="265"/>
      <c r="N11" s="267"/>
    </row>
    <row r="12" spans="1:14" ht="32.25" customHeight="1">
      <c r="B12" s="23" t="s">
        <v>947</v>
      </c>
      <c r="C12" s="26" t="str">
        <f>VLOOKUP(B12,ИСХОДНИК!A:N,5,FALSE())</f>
        <v xml:space="preserve">SNV-L G1/2-W1/2 ANG    </v>
      </c>
      <c r="D12" s="211"/>
      <c r="E12" s="27" t="s">
        <v>226</v>
      </c>
      <c r="F12" s="27" t="s">
        <v>963</v>
      </c>
      <c r="G12" s="27" t="str">
        <f>VLOOKUP(B12,ИСХОДНИК!A:N,10,FALSE())</f>
        <v>R717, R744 и фреоны</v>
      </c>
      <c r="H12" s="27">
        <f>VLOOKUP(B12,ИСХОДНИК!A:N,8,FALSE())</f>
        <v>52</v>
      </c>
      <c r="I12" s="27" t="str">
        <f>VLOOKUP(B12,ИСХОДНИК!A:N,9,FALSE())</f>
        <v xml:space="preserve"> -50…150</v>
      </c>
      <c r="J12" s="27" t="s">
        <v>229</v>
      </c>
      <c r="K12" s="25" t="str">
        <f>VLOOKUP(B12,ИСХОДНИК!A:O,15,FALSE())</f>
        <v>U6 PL40R</v>
      </c>
      <c r="L12" s="28">
        <f>VLOOKUP(B12,ИСХОДНИК!A:N,13,FALSE())</f>
        <v>310</v>
      </c>
      <c r="M12" s="28">
        <f>VLOOKUP(B12,ИСХОДНИК!A:N,14,FALSE())</f>
        <v>372</v>
      </c>
      <c r="N12" s="212" t="str">
        <f>IF(VLOOKUP(B12,ИСХОДНИК!A:R,18,FALSE())=1,ИСХОДНИК!$T$2,IF(VLOOKUP(B12,ИСХОДНИК!A:R,18,FALSE())=2,ИСХОДНИК!$T$4,IF(VLOOKUP(B12,ИСХОДНИК!A:R,18,FALSE())=3,ИСХОДНИК!$T$5)))</f>
        <v>●</v>
      </c>
    </row>
    <row r="13" spans="1:14" ht="32.25" customHeight="1">
      <c r="B13" s="23" t="s">
        <v>948</v>
      </c>
      <c r="C13" s="26" t="str">
        <f>VLOOKUP(B13,ИСХОДНИК!A:N,5,FALSE())</f>
        <v xml:space="preserve">SNV-L G1/2-W1/2 ANG </v>
      </c>
      <c r="D13" s="211"/>
      <c r="E13" s="27" t="s">
        <v>226</v>
      </c>
      <c r="F13" s="27" t="s">
        <v>963</v>
      </c>
      <c r="G13" s="27" t="str">
        <f>VLOOKUP(B13,ИСХОДНИК!A:N,10,FALSE())</f>
        <v>R717, R744 и фреоны</v>
      </c>
      <c r="H13" s="27">
        <f>VLOOKUP(B13,ИСХОДНИК!A:N,8,FALSE())</f>
        <v>52</v>
      </c>
      <c r="I13" s="27" t="str">
        <f>VLOOKUP(B13,ИСХОДНИК!A:N,9,FALSE())</f>
        <v xml:space="preserve"> -50…150</v>
      </c>
      <c r="J13" s="27" t="s">
        <v>229</v>
      </c>
      <c r="K13" s="25" t="str">
        <f>VLOOKUP(B13,ИСХОДНИК!A:O,15,FALSE())</f>
        <v>U6 PL40R</v>
      </c>
      <c r="L13" s="28">
        <f>VLOOKUP(B13,ИСХОДНИК!A:N,13,FALSE())</f>
        <v>310</v>
      </c>
      <c r="M13" s="28">
        <f>VLOOKUP(B13,ИСХОДНИК!A:N,14,FALSE())</f>
        <v>372</v>
      </c>
      <c r="N13" s="212" t="str">
        <f>IF(VLOOKUP(B13,ИСХОДНИК!A:R,18,FALSE())=1,ИСХОДНИК!$T$2,IF(VLOOKUP(B13,ИСХОДНИК!A:R,18,FALSE())=2,ИСХОДНИК!$T$4,IF(VLOOKUP(B13,ИСХОДНИК!A:R,18,FALSE())=3,ИСХОДНИК!$T$5)))</f>
        <v>●</v>
      </c>
    </row>
    <row r="14" spans="1:14" ht="32.25" customHeight="1">
      <c r="B14" s="255" t="s">
        <v>1160</v>
      </c>
      <c r="C14" s="26" t="str">
        <f>VLOOKUP(B14,ИСХОДНИК!A:N,5,FALSE())</f>
        <v xml:space="preserve">SNV-L G1/2-W1/2 ANG </v>
      </c>
      <c r="D14" s="253"/>
      <c r="E14" s="27" t="s">
        <v>226</v>
      </c>
      <c r="F14" s="27" t="s">
        <v>963</v>
      </c>
      <c r="G14" s="27" t="str">
        <f>VLOOKUP(B14,ИСХОДНИК!A:N,10,FALSE())</f>
        <v>R717, R744 и фреоны</v>
      </c>
      <c r="H14" s="27">
        <f>VLOOKUP(B14,ИСХОДНИК!A:N,8,FALSE())</f>
        <v>52</v>
      </c>
      <c r="I14" s="27" t="str">
        <f>VLOOKUP(B14,ИСХОДНИК!A:N,9,FALSE())</f>
        <v xml:space="preserve"> -50…150</v>
      </c>
      <c r="J14" s="27" t="s">
        <v>229</v>
      </c>
      <c r="K14" s="25" t="str">
        <f>VLOOKUP(B14,ИСХОДНИК!A:O,15,FALSE())</f>
        <v>U6 PL40R</v>
      </c>
      <c r="L14" s="28">
        <f>VLOOKUP(B14,ИСХОДНИК!A:N,13,FALSE())</f>
        <v>310</v>
      </c>
      <c r="M14" s="28">
        <f>VLOOKUP(B14,ИСХОДНИК!A:N,14,FALSE())</f>
        <v>372</v>
      </c>
      <c r="N14" s="254" t="str">
        <f>IF(VLOOKUP(B14,ИСХОДНИК!A:R,18,FALSE())=1,ИСХОДНИК!$T$2,IF(VLOOKUP(B14,ИСХОДНИК!A:R,18,FALSE())=2,ИСХОДНИК!$T$4,IF(VLOOKUP(B14,ИСХОДНИК!A:R,18,FALSE())=3,ИСХОДНИК!$T$5)))</f>
        <v>●</v>
      </c>
    </row>
    <row r="15" spans="1:14" ht="32.25" customHeight="1">
      <c r="B15" s="23" t="s">
        <v>225</v>
      </c>
      <c r="C15" s="26" t="str">
        <f>VLOOKUP(B15,ИСХОДНИК!A:N,5,FALSE())</f>
        <v>SNV-S G½ - G½  ANG</v>
      </c>
      <c r="D15" s="25" t="s">
        <v>41</v>
      </c>
      <c r="E15" s="27" t="s">
        <v>226</v>
      </c>
      <c r="F15" s="27" t="s">
        <v>226</v>
      </c>
      <c r="G15" s="27" t="str">
        <f>VLOOKUP(B15,ИСХОДНИК!A:N,10,FALSE())</f>
        <v>R717 и фреоны</v>
      </c>
      <c r="H15" s="27">
        <f>VLOOKUP(B15,ИСХОДНИК!A:N,8,FALSE())</f>
        <v>40</v>
      </c>
      <c r="I15" s="27" t="str">
        <f>VLOOKUP(B15,ИСХОДНИК!A:N,9,FALSE())</f>
        <v xml:space="preserve"> -50…150</v>
      </c>
      <c r="J15" s="27" t="s">
        <v>229</v>
      </c>
      <c r="K15" s="25" t="str">
        <f>VLOOKUP(B15,ИСХОДНИК!A:O,15,FALSE())</f>
        <v>U6 PL40R</v>
      </c>
      <c r="L15" s="28">
        <f>VLOOKUP(B15,ИСХОДНИК!A:N,13,FALSE())</f>
        <v>160</v>
      </c>
      <c r="M15" s="28">
        <f>VLOOKUP(B15,ИСХОДНИК!A:N,14,FALSE())</f>
        <v>192</v>
      </c>
      <c r="N15" s="29" t="str">
        <f>IF(VLOOKUP(B15,ИСХОДНИК!A:R,18,FALSE())=1,ИСХОДНИК!$T$2,IF(VLOOKUP(B15,ИСХОДНИК!A:R,18,FALSE())=2,ИСХОДНИК!$T$4,IF(VLOOKUP(B15,ИСХОДНИК!A:R,18,FALSE())=3,ИСХОДНИК!$T$5)))</f>
        <v>●</v>
      </c>
    </row>
    <row r="16" spans="1:14" ht="32.25" customHeight="1">
      <c r="B16" s="23" t="s">
        <v>230</v>
      </c>
      <c r="C16" s="26" t="str">
        <f>VLOOKUP(B16,ИСХОДНИК!A:N,5,FALSE())</f>
        <v>SNV-S G½ - G½  STR</v>
      </c>
      <c r="D16" s="25" t="s">
        <v>24</v>
      </c>
      <c r="E16" s="27" t="s">
        <v>226</v>
      </c>
      <c r="F16" s="27" t="s">
        <v>226</v>
      </c>
      <c r="G16" s="27" t="str">
        <f>VLOOKUP(B16,ИСХОДНИК!A:N,10,FALSE())</f>
        <v>R717 и фреоны</v>
      </c>
      <c r="H16" s="27">
        <f>VLOOKUP(B16,ИСХОДНИК!A:N,8,FALSE())</f>
        <v>40</v>
      </c>
      <c r="I16" s="27" t="str">
        <f>VLOOKUP(B16,ИСХОДНИК!A:N,9,FALSE())</f>
        <v xml:space="preserve"> -50…150</v>
      </c>
      <c r="J16" s="27" t="s">
        <v>229</v>
      </c>
      <c r="K16" s="25" t="str">
        <f>VLOOKUP(B16,ИСХОДНИК!A:O,15,FALSE())</f>
        <v>U6 PL40R</v>
      </c>
      <c r="L16" s="28">
        <f>VLOOKUP(B16,ИСХОДНИК!A:N,13,FALSE())</f>
        <v>160</v>
      </c>
      <c r="M16" s="28">
        <f>VLOOKUP(B16,ИСХОДНИК!A:N,14,FALSE())</f>
        <v>192</v>
      </c>
      <c r="N16" s="29" t="str">
        <f>IF(VLOOKUP(B16,ИСХОДНИК!A:R,18,FALSE())=1,ИСХОДНИК!$T$2,IF(VLOOKUP(B16,ИСХОДНИК!A:R,18,FALSE())=2,ИСХОДНИК!$T$4,IF(VLOOKUP(B16,ИСХОДНИК!A:R,18,FALSE())=3,ИСХОДНИК!$T$5)))</f>
        <v>●</v>
      </c>
    </row>
    <row r="17" spans="2:14" ht="32.25" customHeight="1">
      <c r="B17" s="23" t="s">
        <v>231</v>
      </c>
      <c r="C17" s="26" t="str">
        <f>VLOOKUP(B17,ИСХОДНИК!A:N,5,FALSE())</f>
        <v>SNV-S  FPT¼ - FPT¼ ANG</v>
      </c>
      <c r="D17" s="25" t="s">
        <v>41</v>
      </c>
      <c r="E17" s="27" t="s">
        <v>232</v>
      </c>
      <c r="F17" s="27" t="s">
        <v>232</v>
      </c>
      <c r="G17" s="27" t="str">
        <f>VLOOKUP(B17,ИСХОДНИК!A:N,10,FALSE())</f>
        <v>R717 и фреоны</v>
      </c>
      <c r="H17" s="27">
        <f>VLOOKUP(B17,ИСХОДНИК!A:N,8,FALSE())</f>
        <v>40</v>
      </c>
      <c r="I17" s="27" t="str">
        <f>VLOOKUP(B17,ИСХОДНИК!A:N,9,FALSE())</f>
        <v xml:space="preserve"> -50…150</v>
      </c>
      <c r="J17" s="27" t="s">
        <v>229</v>
      </c>
      <c r="K17" s="25" t="str">
        <f>VLOOKUP(B17,ИСХОДНИК!A:O,15,FALSE())</f>
        <v>U6 PL40R</v>
      </c>
      <c r="L17" s="28">
        <f>VLOOKUP(B17,ИСХОДНИК!A:N,13,FALSE())</f>
        <v>160</v>
      </c>
      <c r="M17" s="28">
        <f>VLOOKUP(B17,ИСХОДНИК!A:N,14,FALSE())</f>
        <v>192</v>
      </c>
      <c r="N17" s="31" t="str">
        <f>IF(VLOOKUP(B17,ИСХОДНИК!A:R,18,FALSE())=1,ИСХОДНИК!$T$2,IF(VLOOKUP(B17,ИСХОДНИК!A:R,18,FALSE())=2,ИСХОДНИК!$T$4,IF(VLOOKUP(B17,ИСХОДНИК!A:R,18,FALSE())=3,ИСХОДНИК!$T$5)))</f>
        <v>◑</v>
      </c>
    </row>
    <row r="18" spans="2:14" ht="32.25" customHeight="1">
      <c r="B18" s="23" t="s">
        <v>233</v>
      </c>
      <c r="C18" s="26" t="str">
        <f>VLOOKUP(B18,ИСХОДНИК!A:N,5,FALSE())</f>
        <v>SNV-S  MPT¼ - FPT¼  ANG</v>
      </c>
      <c r="D18" s="25" t="s">
        <v>41</v>
      </c>
      <c r="E18" s="27" t="s">
        <v>234</v>
      </c>
      <c r="F18" s="27" t="s">
        <v>232</v>
      </c>
      <c r="G18" s="27" t="str">
        <f>VLOOKUP(B18,ИСХОДНИК!A:N,10,FALSE())</f>
        <v>R717 и фреоны</v>
      </c>
      <c r="H18" s="27">
        <f>VLOOKUP(B18,ИСХОДНИК!A:N,8,FALSE())</f>
        <v>40</v>
      </c>
      <c r="I18" s="27" t="str">
        <f>VLOOKUP(B18,ИСХОДНИК!A:N,9,FALSE())</f>
        <v xml:space="preserve"> -50…150</v>
      </c>
      <c r="J18" s="27" t="s">
        <v>229</v>
      </c>
      <c r="K18" s="25" t="str">
        <f>VLOOKUP(B18,ИСХОДНИК!A:O,15,FALSE())</f>
        <v>U6 PL40R</v>
      </c>
      <c r="L18" s="28">
        <f>VLOOKUP(B18,ИСХОДНИК!A:N,13,FALSE())</f>
        <v>160</v>
      </c>
      <c r="M18" s="28">
        <f>VLOOKUP(B18,ИСХОДНИК!A:N,14,FALSE())</f>
        <v>192</v>
      </c>
      <c r="N18" s="31" t="str">
        <f>IF(VLOOKUP(B18,ИСХОДНИК!A:R,18,FALSE())=1,ИСХОДНИК!$T$2,IF(VLOOKUP(B18,ИСХОДНИК!A:R,18,FALSE())=2,ИСХОДНИК!$T$4,IF(VLOOKUP(B18,ИСХОДНИК!A:R,18,FALSE())=3,ИСХОДНИК!$T$5)))</f>
        <v>◑</v>
      </c>
    </row>
    <row r="19" spans="2:14" ht="23.25" customHeight="1" thickBot="1">
      <c r="B19" s="268" t="s">
        <v>235</v>
      </c>
      <c r="C19" s="268"/>
    </row>
    <row r="20" spans="2:14" ht="19.5" customHeight="1" thickBot="1">
      <c r="B20" s="269" t="s">
        <v>947</v>
      </c>
      <c r="C20" s="270" t="s">
        <v>969</v>
      </c>
      <c r="D20" s="270"/>
      <c r="E20" s="270"/>
      <c r="F20" s="270"/>
      <c r="G20" s="87" t="s">
        <v>236</v>
      </c>
    </row>
    <row r="21" spans="2:14" ht="19.5" customHeight="1" thickBot="1">
      <c r="B21" s="269"/>
      <c r="C21" s="271" t="s">
        <v>964</v>
      </c>
      <c r="D21" s="271"/>
      <c r="E21" s="271"/>
      <c r="F21" s="271"/>
      <c r="G21" s="88" t="s">
        <v>236</v>
      </c>
    </row>
    <row r="22" spans="2:14" ht="19.5" customHeight="1" thickBot="1">
      <c r="B22" s="269"/>
      <c r="C22" s="272" t="s">
        <v>241</v>
      </c>
      <c r="D22" s="272"/>
      <c r="E22" s="272"/>
      <c r="F22" s="272"/>
      <c r="G22" s="89" t="s">
        <v>236</v>
      </c>
    </row>
    <row r="23" spans="2:14" ht="19.5" customHeight="1" thickBot="1">
      <c r="B23" s="269" t="s">
        <v>948</v>
      </c>
      <c r="C23" s="270" t="s">
        <v>970</v>
      </c>
      <c r="D23" s="270"/>
      <c r="E23" s="270"/>
      <c r="F23" s="270"/>
      <c r="G23" s="87" t="s">
        <v>236</v>
      </c>
    </row>
    <row r="24" spans="2:14" ht="19.5" customHeight="1" thickBot="1">
      <c r="B24" s="269"/>
      <c r="C24" s="271" t="s">
        <v>237</v>
      </c>
      <c r="D24" s="271"/>
      <c r="E24" s="271"/>
      <c r="F24" s="271"/>
      <c r="G24" s="88" t="s">
        <v>236</v>
      </c>
    </row>
    <row r="25" spans="2:14" ht="19.5" customHeight="1" thickBot="1">
      <c r="B25" s="269"/>
      <c r="C25" s="272" t="s">
        <v>239</v>
      </c>
      <c r="D25" s="272"/>
      <c r="E25" s="272"/>
      <c r="F25" s="272"/>
      <c r="G25" s="89" t="s">
        <v>236</v>
      </c>
    </row>
    <row r="26" spans="2:14" ht="19.5" customHeight="1" thickBot="1">
      <c r="B26" s="269" t="s">
        <v>1160</v>
      </c>
      <c r="C26" s="270" t="s">
        <v>970</v>
      </c>
      <c r="D26" s="270"/>
      <c r="E26" s="270"/>
      <c r="F26" s="270"/>
      <c r="G26" s="87" t="s">
        <v>236</v>
      </c>
    </row>
    <row r="27" spans="2:14" ht="19.5" customHeight="1" thickBot="1">
      <c r="B27" s="269"/>
      <c r="C27" s="271" t="s">
        <v>1164</v>
      </c>
      <c r="D27" s="271"/>
      <c r="E27" s="271"/>
      <c r="F27" s="271"/>
      <c r="G27" s="88" t="s">
        <v>236</v>
      </c>
    </row>
    <row r="28" spans="2:14" ht="19.5" customHeight="1" thickBot="1">
      <c r="B28" s="269"/>
      <c r="C28" s="272" t="s">
        <v>239</v>
      </c>
      <c r="D28" s="272"/>
      <c r="E28" s="272"/>
      <c r="F28" s="272"/>
      <c r="G28" s="89" t="s">
        <v>236</v>
      </c>
    </row>
    <row r="29" spans="2:14" ht="19.5" customHeight="1" thickBot="1">
      <c r="B29" s="269" t="s">
        <v>225</v>
      </c>
      <c r="C29" s="270" t="s">
        <v>965</v>
      </c>
      <c r="D29" s="270"/>
      <c r="E29" s="270"/>
      <c r="F29" s="270"/>
      <c r="G29" s="87" t="s">
        <v>236</v>
      </c>
    </row>
    <row r="30" spans="2:14" ht="19.5" customHeight="1">
      <c r="B30" s="269"/>
      <c r="C30" s="271" t="s">
        <v>237</v>
      </c>
      <c r="D30" s="271"/>
      <c r="E30" s="271"/>
      <c r="F30" s="271"/>
      <c r="G30" s="88" t="s">
        <v>238</v>
      </c>
    </row>
    <row r="31" spans="2:14" ht="19.5" customHeight="1">
      <c r="B31" s="269"/>
      <c r="C31" s="272" t="s">
        <v>239</v>
      </c>
      <c r="D31" s="272"/>
      <c r="E31" s="272"/>
      <c r="F31" s="272"/>
      <c r="G31" s="89" t="s">
        <v>238</v>
      </c>
    </row>
    <row r="32" spans="2:14" ht="19.5" customHeight="1">
      <c r="B32" s="269" t="s">
        <v>230</v>
      </c>
      <c r="C32" s="270" t="s">
        <v>966</v>
      </c>
      <c r="D32" s="270"/>
      <c r="E32" s="270"/>
      <c r="F32" s="270"/>
      <c r="G32" s="87" t="s">
        <v>236</v>
      </c>
    </row>
    <row r="33" spans="2:7" ht="19.5" customHeight="1">
      <c r="B33" s="269"/>
      <c r="C33" s="273" t="s">
        <v>237</v>
      </c>
      <c r="D33" s="273"/>
      <c r="E33" s="273"/>
      <c r="F33" s="273"/>
      <c r="G33" s="88" t="s">
        <v>238</v>
      </c>
    </row>
    <row r="34" spans="2:7" ht="19.5" customHeight="1">
      <c r="B34" s="269"/>
      <c r="C34" s="274" t="s">
        <v>239</v>
      </c>
      <c r="D34" s="274"/>
      <c r="E34" s="274"/>
      <c r="F34" s="274"/>
      <c r="G34" s="89" t="s">
        <v>238</v>
      </c>
    </row>
    <row r="35" spans="2:7" ht="19.5" customHeight="1">
      <c r="B35" s="269" t="s">
        <v>231</v>
      </c>
      <c r="C35" s="270" t="s">
        <v>967</v>
      </c>
      <c r="D35" s="270"/>
      <c r="E35" s="270"/>
      <c r="F35" s="270"/>
      <c r="G35" s="87" t="s">
        <v>236</v>
      </c>
    </row>
    <row r="36" spans="2:7" ht="19.5" customHeight="1">
      <c r="B36" s="269"/>
      <c r="C36" s="275" t="s">
        <v>240</v>
      </c>
      <c r="D36" s="275"/>
      <c r="E36" s="275"/>
      <c r="F36" s="275"/>
      <c r="G36" s="88" t="s">
        <v>236</v>
      </c>
    </row>
    <row r="37" spans="2:7" ht="19.5" customHeight="1">
      <c r="B37" s="269"/>
      <c r="C37" s="274" t="s">
        <v>241</v>
      </c>
      <c r="D37" s="274"/>
      <c r="E37" s="274"/>
      <c r="F37" s="274"/>
      <c r="G37" s="89" t="s">
        <v>236</v>
      </c>
    </row>
    <row r="38" spans="2:7" ht="19.5" customHeight="1">
      <c r="B38" s="269" t="s">
        <v>233</v>
      </c>
      <c r="C38" s="270" t="s">
        <v>968</v>
      </c>
      <c r="D38" s="270"/>
      <c r="E38" s="270"/>
      <c r="F38" s="270"/>
      <c r="G38" s="87" t="s">
        <v>236</v>
      </c>
    </row>
    <row r="39" spans="2:7" ht="19.5" customHeight="1">
      <c r="B39" s="269"/>
      <c r="C39" s="273" t="s">
        <v>242</v>
      </c>
      <c r="D39" s="273"/>
      <c r="E39" s="273"/>
      <c r="F39" s="273"/>
      <c r="G39" s="88" t="s">
        <v>236</v>
      </c>
    </row>
    <row r="40" spans="2:7" ht="19.5" customHeight="1">
      <c r="B40" s="269"/>
      <c r="C40" s="274" t="s">
        <v>241</v>
      </c>
      <c r="D40" s="274"/>
      <c r="E40" s="274"/>
      <c r="F40" s="274"/>
      <c r="G40" s="89" t="s">
        <v>236</v>
      </c>
    </row>
  </sheetData>
  <mergeCells count="42">
    <mergeCell ref="C26:F26"/>
    <mergeCell ref="C27:F27"/>
    <mergeCell ref="C28:F28"/>
    <mergeCell ref="C21:F21"/>
    <mergeCell ref="B20:B22"/>
    <mergeCell ref="C22:F22"/>
    <mergeCell ref="B38:B40"/>
    <mergeCell ref="C38:F38"/>
    <mergeCell ref="C39:F39"/>
    <mergeCell ref="C40:F40"/>
    <mergeCell ref="B32:B34"/>
    <mergeCell ref="C32:F32"/>
    <mergeCell ref="C33:F33"/>
    <mergeCell ref="C34:F34"/>
    <mergeCell ref="B35:B37"/>
    <mergeCell ref="C35:F35"/>
    <mergeCell ref="C36:F36"/>
    <mergeCell ref="C37:F37"/>
    <mergeCell ref="B26:B28"/>
    <mergeCell ref="N10:N11"/>
    <mergeCell ref="B19:C19"/>
    <mergeCell ref="B29:B31"/>
    <mergeCell ref="C29:F29"/>
    <mergeCell ref="C30:F30"/>
    <mergeCell ref="C31:F31"/>
    <mergeCell ref="I10:I11"/>
    <mergeCell ref="J10:J11"/>
    <mergeCell ref="K10:K11"/>
    <mergeCell ref="L10:L11"/>
    <mergeCell ref="M10:M11"/>
    <mergeCell ref="B23:B25"/>
    <mergeCell ref="C23:F23"/>
    <mergeCell ref="C24:F24"/>
    <mergeCell ref="C25:F25"/>
    <mergeCell ref="C20:F20"/>
    <mergeCell ref="B3:H3"/>
    <mergeCell ref="B10:B11"/>
    <mergeCell ref="C10:C11"/>
    <mergeCell ref="D10:D11"/>
    <mergeCell ref="E10:F10"/>
    <mergeCell ref="G10:G11"/>
    <mergeCell ref="H10:H11"/>
  </mergeCells>
  <hyperlinks>
    <hyperlink ref="B7" r:id="rId1" xr:uid="{8A95E4C7-6A85-4031-BC9A-A7EF0705978A}"/>
    <hyperlink ref="B8" r:id="rId2" xr:uid="{A1CFE463-2690-48EB-9FDD-26EBF6AD6CB9}"/>
  </hyperlinks>
  <pageMargins left="0.75" right="0.75" top="1" bottom="1" header="0.511811023622047" footer="0.5"/>
  <pageSetup paperSize="9" orientation="portrait" horizontalDpi="300" verticalDpi="300"/>
  <headerFooter>
    <oddFooter>&amp;C&amp;1#&amp;"Calibri,Обычный"&amp;10&amp;K000000Classified as Business</oddFooter>
  </headerFooter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7"/>
  <dimension ref="A1:P22"/>
  <sheetViews>
    <sheetView showGridLines="0" zoomScale="140" zoomScaleNormal="140" workbookViewId="0">
      <selection activeCell="B8" sqref="B8"/>
    </sheetView>
  </sheetViews>
  <sheetFormatPr defaultColWidth="9.28515625" defaultRowHeight="12.75"/>
  <cols>
    <col min="1" max="1" width="2.140625" customWidth="1"/>
    <col min="2" max="2" width="15.7109375" style="1" customWidth="1"/>
    <col min="3" max="3" width="14.42578125" customWidth="1"/>
    <col min="4" max="4" width="13.28515625" customWidth="1"/>
    <col min="5" max="5" width="23.85546875" customWidth="1"/>
    <col min="6" max="6" width="9" customWidth="1"/>
    <col min="7" max="7" width="15.42578125" customWidth="1"/>
    <col min="8" max="8" width="12.42578125" customWidth="1"/>
    <col min="9" max="9" width="17.42578125" customWidth="1"/>
    <col min="10" max="11" width="17.42578125" hidden="1" customWidth="1"/>
    <col min="12" max="12" width="12.28515625" customWidth="1"/>
    <col min="13" max="13" width="17.5703125" customWidth="1"/>
    <col min="14" max="14" width="11.28515625" customWidth="1"/>
    <col min="15" max="15" width="4.7109375" customWidth="1"/>
  </cols>
  <sheetData>
    <row r="1" spans="1:15" ht="11.25" customHeight="1"/>
    <row r="2" spans="1:15" ht="18" customHeight="1">
      <c r="B2" s="3" t="s">
        <v>243</v>
      </c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6"/>
    </row>
    <row r="3" spans="1:15" ht="79.5" customHeight="1">
      <c r="B3" s="261" t="s">
        <v>244</v>
      </c>
      <c r="C3" s="261"/>
      <c r="D3" s="261"/>
      <c r="E3" s="261"/>
      <c r="F3" s="261"/>
      <c r="G3" s="261"/>
      <c r="H3" s="261"/>
      <c r="I3" s="40"/>
      <c r="J3" s="40"/>
      <c r="K3" s="40"/>
      <c r="L3" s="40"/>
      <c r="M3" s="40"/>
      <c r="N3" s="40"/>
      <c r="O3" s="9"/>
    </row>
    <row r="4" spans="1:15" ht="9.75" customHeight="1">
      <c r="B4" s="10" t="s">
        <v>2</v>
      </c>
      <c r="C4" s="11" t="s">
        <v>3</v>
      </c>
      <c r="D4" s="13"/>
      <c r="E4" s="14"/>
      <c r="F4" s="14"/>
      <c r="G4" s="54"/>
      <c r="H4" s="40"/>
      <c r="I4" s="40"/>
      <c r="J4" s="40"/>
      <c r="K4" s="40"/>
      <c r="L4" s="40"/>
      <c r="M4" s="40"/>
      <c r="N4" s="40"/>
      <c r="O4" s="9"/>
    </row>
    <row r="5" spans="1:15" ht="10.5" customHeight="1">
      <c r="B5" s="199" t="s">
        <v>4</v>
      </c>
      <c r="C5" s="11" t="s">
        <v>5</v>
      </c>
      <c r="D5" s="13"/>
      <c r="E5" s="14"/>
      <c r="F5" s="14"/>
      <c r="G5" s="54"/>
      <c r="H5" s="40"/>
      <c r="I5" s="40"/>
      <c r="J5" s="40"/>
      <c r="K5" s="40"/>
      <c r="L5" s="40"/>
      <c r="M5" s="40"/>
      <c r="N5" s="40"/>
      <c r="O5" s="9"/>
    </row>
    <row r="6" spans="1:15" ht="11.25" customHeight="1">
      <c r="B6" s="16" t="s">
        <v>6</v>
      </c>
      <c r="C6" s="11" t="s">
        <v>7</v>
      </c>
      <c r="D6" s="13"/>
      <c r="E6" s="14"/>
      <c r="F6" s="14"/>
      <c r="G6" s="54"/>
      <c r="H6" s="40"/>
      <c r="I6" s="40"/>
      <c r="J6" s="40"/>
      <c r="K6" s="40"/>
      <c r="L6" s="40"/>
      <c r="M6" s="40"/>
      <c r="N6" s="40"/>
      <c r="O6" s="9"/>
    </row>
    <row r="7" spans="1:15" ht="15" customHeight="1">
      <c r="B7" s="203" t="s">
        <v>8</v>
      </c>
      <c r="C7" s="17"/>
      <c r="D7" s="17"/>
      <c r="E7" s="15"/>
      <c r="F7" s="15"/>
      <c r="G7" s="54"/>
      <c r="H7" s="40"/>
      <c r="I7" s="40"/>
      <c r="J7" s="40"/>
      <c r="K7" s="40"/>
      <c r="L7" s="40"/>
      <c r="M7" s="40"/>
      <c r="N7" s="40"/>
      <c r="O7" s="9"/>
    </row>
    <row r="8" spans="1:15" ht="15" customHeight="1">
      <c r="A8" s="114"/>
      <c r="B8" s="201" t="s">
        <v>341</v>
      </c>
      <c r="C8" s="130"/>
      <c r="D8" s="131"/>
      <c r="E8" s="202"/>
      <c r="F8" s="202"/>
      <c r="G8" s="54"/>
      <c r="H8" s="40"/>
      <c r="I8" s="40"/>
      <c r="J8" s="40"/>
      <c r="K8" s="40"/>
      <c r="L8" s="40"/>
      <c r="M8" s="40"/>
      <c r="N8" s="40"/>
      <c r="O8" s="9"/>
    </row>
    <row r="9" spans="1:15" ht="10.5" customHeight="1">
      <c r="B9" s="73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20"/>
    </row>
    <row r="10" spans="1:15" ht="36.75" customHeight="1">
      <c r="B10" s="21" t="s">
        <v>10</v>
      </c>
      <c r="C10" s="21" t="s">
        <v>11</v>
      </c>
      <c r="D10" s="21" t="s">
        <v>245</v>
      </c>
      <c r="E10" s="21" t="s">
        <v>13</v>
      </c>
      <c r="F10" s="21" t="s">
        <v>14</v>
      </c>
      <c r="G10" s="21" t="s">
        <v>15</v>
      </c>
      <c r="H10" s="21" t="s">
        <v>83</v>
      </c>
      <c r="I10" s="21" t="s">
        <v>17</v>
      </c>
      <c r="J10" s="45" t="s">
        <v>246</v>
      </c>
      <c r="K10" s="45" t="s">
        <v>18</v>
      </c>
      <c r="L10" s="45" t="s">
        <v>19</v>
      </c>
      <c r="M10" s="21" t="s">
        <v>20</v>
      </c>
      <c r="N10" s="21" t="s">
        <v>21</v>
      </c>
      <c r="O10" s="55" t="s">
        <v>22</v>
      </c>
    </row>
    <row r="11" spans="1:15" ht="28.5" customHeight="1">
      <c r="B11" s="23" t="s">
        <v>247</v>
      </c>
      <c r="C11" s="24" t="str">
        <f>VLOOKUP(B11,ИСХОДНИК!A:P,5,FALSE())</f>
        <v>EVRAT 10</v>
      </c>
      <c r="D11" s="25" t="s">
        <v>248</v>
      </c>
      <c r="E11" s="26" t="str">
        <f>VLOOKUP(B11,ИСХОДНИК!A:P,11,FALSE())</f>
        <v>Фланец. Ответные фланцы под сварку DIN</v>
      </c>
      <c r="F11" s="25">
        <f>VLOOKUP(B11,ИСХОДНИК!A:P,7,FALSE())</f>
        <v>10</v>
      </c>
      <c r="G11" s="27" t="str">
        <f>VLOOKUP(B11,ИСХОДНИК!A:P,10,FALSE())</f>
        <v>R717 и фреоны</v>
      </c>
      <c r="H11" s="27">
        <f>VLOOKUP(B11,ИСХОДНИК!A:P,8,FALSE())</f>
        <v>40</v>
      </c>
      <c r="I11" s="27" t="str">
        <f>VLOOKUP(B11,ИСХОДНИК!A:P,9,FALSE())</f>
        <v xml:space="preserve"> -45…105</v>
      </c>
      <c r="J11" s="90">
        <v>0</v>
      </c>
      <c r="K11" s="27"/>
      <c r="L11" s="25" t="str">
        <f>VLOOKUP(B11,ИСХОДНИК!A:P,15,FALSE())</f>
        <v>U6 PL40R</v>
      </c>
      <c r="M11" s="28">
        <f>VLOOKUP(B11,ИСХОДНИК!A:P,13,FALSE())</f>
        <v>310</v>
      </c>
      <c r="N11" s="28">
        <f>VLOOKUP(B11,ИСХОДНИК!A:P,14,FALSE())</f>
        <v>372</v>
      </c>
      <c r="O11" s="29" t="str">
        <f>IF(VLOOKUP(B11,ИСХОДНИК!A:R,18,FALSE())=1,ИСХОДНИК!$T$2,IF(VLOOKUP(B11,ИСХОДНИК!A:R,18,FALSE())=2,ИСХОДНИК!$T$4,IF(VLOOKUP(B11,ИСХОДНИК!A:R,18,FALSE())=3,ИСХОДНИК!$T$5)))</f>
        <v>●</v>
      </c>
    </row>
    <row r="12" spans="1:15" ht="28.5" customHeight="1">
      <c r="B12" s="23" t="s">
        <v>249</v>
      </c>
      <c r="C12" s="24" t="str">
        <f>VLOOKUP(B12,ИСХОДНИК!A:P,5,FALSE())</f>
        <v>EVRAT 15</v>
      </c>
      <c r="D12" s="25" t="s">
        <v>248</v>
      </c>
      <c r="E12" s="26" t="str">
        <f>VLOOKUP(B12,ИСХОДНИК!A:P,11,FALSE())</f>
        <v>Фланец. Ответные фланцы под сварку DIN</v>
      </c>
      <c r="F12" s="25">
        <f>VLOOKUP(B12,ИСХОДНИК!A:P,7,FALSE())</f>
        <v>15</v>
      </c>
      <c r="G12" s="27" t="str">
        <f>VLOOKUP(B12,ИСХОДНИК!A:P,10,FALSE())</f>
        <v>R717 и фреоны</v>
      </c>
      <c r="H12" s="27">
        <f>VLOOKUP(B12,ИСХОДНИК!A:P,8,FALSE())</f>
        <v>40</v>
      </c>
      <c r="I12" s="27" t="str">
        <f>VLOOKUP(B12,ИСХОДНИК!A:P,9,FALSE())</f>
        <v xml:space="preserve"> -45…105</v>
      </c>
      <c r="J12" s="27">
        <v>0</v>
      </c>
      <c r="K12" s="27"/>
      <c r="L12" s="25" t="str">
        <f>VLOOKUP(B12,ИСХОДНИК!A:P,15,FALSE())</f>
        <v>U6 PL40R</v>
      </c>
      <c r="M12" s="28">
        <f>VLOOKUP(B12,ИСХОДНИК!A:P,13,FALSE())</f>
        <v>310</v>
      </c>
      <c r="N12" s="28">
        <f>VLOOKUP(B12,ИСХОДНИК!A:P,14,FALSE())</f>
        <v>372</v>
      </c>
      <c r="O12" s="29" t="str">
        <f>IF(VLOOKUP(B12,ИСХОДНИК!A:R,18,FALSE())=1,ИСХОДНИК!$T$2,IF(VLOOKUP(B12,ИСХОДНИК!A:R,18,FALSE())=2,ИСХОДНИК!$T$4,IF(VLOOKUP(B12,ИСХОДНИК!A:R,18,FALSE())=3,ИСХОДНИК!$T$5)))</f>
        <v>●</v>
      </c>
    </row>
    <row r="13" spans="1:15" ht="28.5" customHeight="1">
      <c r="B13" s="23" t="s">
        <v>250</v>
      </c>
      <c r="C13" s="24" t="str">
        <f>VLOOKUP(B13,ИСХОДНИК!A:P,5,FALSE())</f>
        <v>EVRA 20</v>
      </c>
      <c r="D13" s="25" t="s">
        <v>248</v>
      </c>
      <c r="E13" s="26" t="str">
        <f>VLOOKUP(B13,ИСХОДНИК!A:P,11,FALSE())</f>
        <v>Фланец. Ответные фланцы под сварку DIN</v>
      </c>
      <c r="F13" s="25">
        <f>VLOOKUP(B13,ИСХОДНИК!A:P,7,FALSE())</f>
        <v>20</v>
      </c>
      <c r="G13" s="27" t="str">
        <f>VLOOKUP(B13,ИСХОДНИК!A:P,10,FALSE())</f>
        <v>R717 и фреоны</v>
      </c>
      <c r="H13" s="27">
        <f>VLOOKUP(B13,ИСХОДНИК!A:P,8,FALSE())</f>
        <v>40</v>
      </c>
      <c r="I13" s="27" t="str">
        <f>VLOOKUP(B13,ИСХОДНИК!A:P,9,FALSE())</f>
        <v xml:space="preserve"> -45…105</v>
      </c>
      <c r="J13" s="27">
        <v>0.2</v>
      </c>
      <c r="K13" s="27"/>
      <c r="L13" s="25" t="str">
        <f>VLOOKUP(B13,ИСХОДНИК!A:P,15,FALSE())</f>
        <v>U6 PL40R</v>
      </c>
      <c r="M13" s="28">
        <f>VLOOKUP(B13,ИСХОДНИК!A:P,13,FALSE())</f>
        <v>355</v>
      </c>
      <c r="N13" s="28">
        <f>VLOOKUP(B13,ИСХОДНИК!A:P,14,FALSE())</f>
        <v>426</v>
      </c>
      <c r="O13" s="29" t="str">
        <f>IF(VLOOKUP(B13,ИСХОДНИК!A:R,18,FALSE())=1,ИСХОДНИК!$T$2,IF(VLOOKUP(B13,ИСХОДНИК!A:R,18,FALSE())=2,ИСХОДНИК!$T$4,IF(VLOOKUP(B13,ИСХОДНИК!A:R,18,FALSE())=3,ИСХОДНИК!$T$5)))</f>
        <v>●</v>
      </c>
    </row>
    <row r="14" spans="1:15" ht="28.5" customHeight="1">
      <c r="B14" s="23" t="s">
        <v>251</v>
      </c>
      <c r="C14" s="24" t="str">
        <f>VLOOKUP(B14,ИСХОДНИК!A:P,5,FALSE())</f>
        <v>EVRA 25</v>
      </c>
      <c r="D14" s="25" t="s">
        <v>248</v>
      </c>
      <c r="E14" s="26" t="str">
        <f>VLOOKUP(B14,ИСХОДНИК!A:P,11,FALSE())</f>
        <v>Фланец. Ответные фланцы под сварку DIN</v>
      </c>
      <c r="F14" s="25">
        <f>VLOOKUP(B14,ИСХОДНИК!A:P,7,FALSE())</f>
        <v>25</v>
      </c>
      <c r="G14" s="27" t="str">
        <f>VLOOKUP(B14,ИСХОДНИК!A:P,10,FALSE())</f>
        <v>R717 и фреоны</v>
      </c>
      <c r="H14" s="27">
        <f>VLOOKUP(B14,ИСХОДНИК!A:P,8,FALSE())</f>
        <v>40</v>
      </c>
      <c r="I14" s="27" t="str">
        <f>VLOOKUP(B14,ИСХОДНИК!A:P,9,FALSE())</f>
        <v xml:space="preserve"> -45…105</v>
      </c>
      <c r="J14" s="27">
        <v>0.2</v>
      </c>
      <c r="K14" s="27"/>
      <c r="L14" s="25" t="str">
        <f>VLOOKUP(B14,ИСХОДНИК!A:P,15,FALSE())</f>
        <v>U6 PL40R</v>
      </c>
      <c r="M14" s="28">
        <f>VLOOKUP(B14,ИСХОДНИК!A:P,13,FALSE())</f>
        <v>355</v>
      </c>
      <c r="N14" s="28">
        <f>VLOOKUP(B14,ИСХОДНИК!A:P,14,FALSE())</f>
        <v>426</v>
      </c>
      <c r="O14" s="29" t="str">
        <f>IF(VLOOKUP(B14,ИСХОДНИК!A:R,18,FALSE())=1,ИСХОДНИК!$T$2,IF(VLOOKUP(B14,ИСХОДНИК!A:R,18,FALSE())=2,ИСХОДНИК!$T$4,IF(VLOOKUP(B14,ИСХОДНИК!A:R,18,FALSE())=3,ИСХОДНИК!$T$5)))</f>
        <v>●</v>
      </c>
    </row>
    <row r="15" spans="1:15" ht="28.5" customHeight="1">
      <c r="B15" s="23" t="s">
        <v>252</v>
      </c>
      <c r="C15" s="24" t="str">
        <f>VLOOKUP(B15,ИСХОДНИК!A:P,5,FALSE())</f>
        <v>EVRA 32</v>
      </c>
      <c r="D15" s="25" t="s">
        <v>253</v>
      </c>
      <c r="E15" s="26" t="str">
        <f>VLOOKUP(B15,ИСХОДНИК!A:P,11,FALSE())</f>
        <v>Фланец. Ответные фланцы под сварку DIN</v>
      </c>
      <c r="F15" s="25">
        <f>VLOOKUP(B15,ИСХОДНИК!A:P,7,FALSE())</f>
        <v>32</v>
      </c>
      <c r="G15" s="27" t="str">
        <f>VLOOKUP(B15,ИСХОДНИК!A:P,10,FALSE())</f>
        <v>R717 и фреоны</v>
      </c>
      <c r="H15" s="27">
        <f>VLOOKUP(B15,ИСХОДНИК!A:P,8,FALSE())</f>
        <v>40</v>
      </c>
      <c r="I15" s="27" t="str">
        <f>VLOOKUP(B15,ИСХОДНИК!A:P,9,FALSE())</f>
        <v xml:space="preserve"> -45…105</v>
      </c>
      <c r="J15" s="27">
        <v>0.2</v>
      </c>
      <c r="K15" s="27"/>
      <c r="L15" s="25" t="str">
        <f>VLOOKUP(B15,ИСХОДНИК!A:P,15,FALSE())</f>
        <v>U6 PL40R</v>
      </c>
      <c r="M15" s="28">
        <f>VLOOKUP(B15,ИСХОДНИК!A:P,13,FALSE())</f>
        <v>480</v>
      </c>
      <c r="N15" s="28">
        <f>VLOOKUP(B15,ИСХОДНИК!A:P,14,FALSE())</f>
        <v>576</v>
      </c>
      <c r="O15" s="29" t="str">
        <f>IF(VLOOKUP(B15,ИСХОДНИК!A:R,18,FALSE())=1,ИСХОДНИК!$T$2,IF(VLOOKUP(B15,ИСХОДНИК!A:R,18,FALSE())=2,ИСХОДНИК!$T$4,IF(VLOOKUP(B15,ИСХОДНИК!A:R,18,FALSE())=3,ИСХОДНИК!$T$5)))</f>
        <v>●</v>
      </c>
    </row>
    <row r="16" spans="1:15" ht="28.5" customHeight="1">
      <c r="B16" s="23" t="s">
        <v>254</v>
      </c>
      <c r="C16" s="24" t="str">
        <f>VLOOKUP(B16,ИСХОДНИК!A:P,5,FALSE())</f>
        <v>EVRA 40</v>
      </c>
      <c r="D16" s="25" t="s">
        <v>253</v>
      </c>
      <c r="E16" s="26" t="str">
        <f>VLOOKUP(B16,ИСХОДНИК!A:P,11,FALSE())</f>
        <v>Фланец. Ответные фланцы под сварку DIN</v>
      </c>
      <c r="F16" s="25">
        <f>VLOOKUP(B16,ИСХОДНИК!A:P,7,FALSE())</f>
        <v>40</v>
      </c>
      <c r="G16" s="27" t="str">
        <f>VLOOKUP(B16,ИСХОДНИК!A:P,10,FALSE())</f>
        <v>R717 и фреоны</v>
      </c>
      <c r="H16" s="27">
        <f>VLOOKUP(B16,ИСХОДНИК!A:P,8,FALSE())</f>
        <v>40</v>
      </c>
      <c r="I16" s="27" t="str">
        <f>VLOOKUP(B16,ИСХОДНИК!A:P,9,FALSE())</f>
        <v xml:space="preserve"> -45…105</v>
      </c>
      <c r="J16" s="27">
        <v>0.2</v>
      </c>
      <c r="K16" s="27"/>
      <c r="L16" s="25" t="str">
        <f>VLOOKUP(B16,ИСХОДНИК!A:P,15,FALSE())</f>
        <v>U6 PL40R</v>
      </c>
      <c r="M16" s="28">
        <f>VLOOKUP(B16,ИСХОДНИК!A:P,13,FALSE())</f>
        <v>500</v>
      </c>
      <c r="N16" s="28">
        <f>VLOOKUP(B16,ИСХОДНИК!A:P,14,FALSE())</f>
        <v>600</v>
      </c>
      <c r="O16" s="29" t="str">
        <f>IF(VLOOKUP(B16,ИСХОДНИК!A:R,18,FALSE())=1,ИСХОДНИК!$T$2,IF(VLOOKUP(B16,ИСХОДНИК!A:R,18,FALSE())=2,ИСХОДНИК!$T$4,IF(VLOOKUP(B16,ИСХОДНИК!A:R,18,FALSE())=3,ИСХОДНИК!$T$5)))</f>
        <v>●</v>
      </c>
    </row>
    <row r="17" spans="2:16" ht="28.5" customHeight="1">
      <c r="B17" s="23" t="s">
        <v>255</v>
      </c>
      <c r="C17" s="24" t="str">
        <f>VLOOKUP(B17,ИСХОДНИК!A:P,5,FALSE())</f>
        <v>EVRA 50</v>
      </c>
      <c r="D17" s="25" t="s">
        <v>253</v>
      </c>
      <c r="E17" s="26" t="str">
        <f>VLOOKUP(B17,ИСХОДНИК!A:P,11,FALSE())</f>
        <v>Фланец. Ответные фланцы под сварку DIN</v>
      </c>
      <c r="F17" s="25">
        <f>VLOOKUP(B17,ИСХОДНИК!A:P,7,FALSE())</f>
        <v>50</v>
      </c>
      <c r="G17" s="27" t="str">
        <f>VLOOKUP(B17,ИСХОДНИК!A:P,10,FALSE())</f>
        <v>R717 и фреоны</v>
      </c>
      <c r="H17" s="27">
        <f>VLOOKUP(B17,ИСХОДНИК!A:P,8,FALSE())</f>
        <v>40</v>
      </c>
      <c r="I17" s="27" t="str">
        <f>VLOOKUP(B17,ИСХОДНИК!A:P,9,FALSE())</f>
        <v xml:space="preserve"> -45…105</v>
      </c>
      <c r="J17" s="27">
        <v>0.2</v>
      </c>
      <c r="K17" s="27"/>
      <c r="L17" s="25" t="str">
        <f>VLOOKUP(B17,ИСХОДНИК!A:P,15,FALSE())</f>
        <v>U6 PL40R</v>
      </c>
      <c r="M17" s="28">
        <f>VLOOKUP(B17,ИСХОДНИК!A:P,13,FALSE())</f>
        <v>550</v>
      </c>
      <c r="N17" s="28">
        <f>VLOOKUP(B17,ИСХОДНИК!A:P,14,FALSE())</f>
        <v>660</v>
      </c>
      <c r="O17" s="31" t="str">
        <f>IF(VLOOKUP(B17,ИСХОДНИК!A:R,18,FALSE())=1,ИСХОДНИК!$T$2,IF(VLOOKUP(B17,ИСХОДНИК!A:R,18,FALSE())=2,ИСХОДНИК!$T$4,IF(VLOOKUP(B17,ИСХОДНИК!A:R,18,FALSE())=3,ИСХОДНИК!$T$5)))</f>
        <v>◑</v>
      </c>
    </row>
    <row r="18" spans="2:16">
      <c r="B18" s="91" t="s">
        <v>256</v>
      </c>
      <c r="C18" s="92"/>
      <c r="D18" s="92"/>
      <c r="E18" s="93"/>
      <c r="F18" s="92"/>
      <c r="G18" s="94"/>
      <c r="H18" s="94"/>
      <c r="I18" s="94"/>
      <c r="J18" s="94"/>
      <c r="K18" s="94"/>
      <c r="L18" s="92"/>
      <c r="M18" s="95"/>
      <c r="N18" s="95"/>
      <c r="O18" s="96"/>
      <c r="P18" s="97"/>
    </row>
    <row r="19" spans="2:16" ht="23.25" customHeight="1">
      <c r="B19" s="98" t="s">
        <v>257</v>
      </c>
    </row>
    <row r="20" spans="2:16" ht="33">
      <c r="B20" s="21" t="s">
        <v>10</v>
      </c>
      <c r="C20" s="21" t="s">
        <v>11</v>
      </c>
      <c r="D20" s="21" t="s">
        <v>258</v>
      </c>
      <c r="E20" s="21" t="s">
        <v>258</v>
      </c>
      <c r="F20" s="21" t="s">
        <v>259</v>
      </c>
      <c r="G20" s="21" t="s">
        <v>260</v>
      </c>
      <c r="H20" s="21" t="s">
        <v>261</v>
      </c>
      <c r="I20" s="21" t="s">
        <v>262</v>
      </c>
      <c r="J20" s="21" t="s">
        <v>20</v>
      </c>
      <c r="K20" s="21" t="s">
        <v>21</v>
      </c>
      <c r="L20" s="21" t="s">
        <v>19</v>
      </c>
      <c r="M20" s="21" t="s">
        <v>20</v>
      </c>
      <c r="N20" s="21" t="s">
        <v>21</v>
      </c>
      <c r="O20" s="46" t="s">
        <v>22</v>
      </c>
    </row>
    <row r="21" spans="2:16" ht="22.5" customHeight="1">
      <c r="B21" s="56" t="s">
        <v>263</v>
      </c>
      <c r="C21" s="24" t="str">
        <f>VLOOKUP(B21,ИСХОДНИК!A:P,5,FALSE())</f>
        <v>BE230AS</v>
      </c>
      <c r="D21" s="79">
        <v>220</v>
      </c>
      <c r="E21" s="79">
        <v>220</v>
      </c>
      <c r="F21" s="79">
        <v>50</v>
      </c>
      <c r="G21" s="100" t="s">
        <v>265</v>
      </c>
      <c r="H21" s="79">
        <v>10</v>
      </c>
      <c r="I21" s="79" t="s">
        <v>266</v>
      </c>
      <c r="J21" s="79">
        <v>39</v>
      </c>
      <c r="K21" s="79">
        <v>46.8</v>
      </c>
      <c r="L21" s="25" t="str">
        <f>VLOOKUP(B21,ИСХОДНИК!A:P,15,FALSE())</f>
        <v>U6 PL40R</v>
      </c>
      <c r="M21" s="28">
        <f>VLOOKUP(B21,ИСХОДНИК!A:P,13,FALSE())</f>
        <v>35</v>
      </c>
      <c r="N21" s="28">
        <f>VLOOKUP(B21,ИСХОДНИК!A:P,14,FALSE())</f>
        <v>42</v>
      </c>
      <c r="O21" s="29" t="str">
        <f>IF(VLOOKUP(B21,ИСХОДНИК!A:R,18,FALSE())=1,ИСХОДНИК!$T$2,IF(VLOOKUP(B21,ИСХОДНИК!A:R,18,FALSE())=2,ИСХОДНИК!$T$4,IF(VLOOKUP(B21,ИСХОДНИК!A:R,18,FALSE())=3,ИСХОДНИК!$T$5)))</f>
        <v>●</v>
      </c>
    </row>
    <row r="22" spans="2:16" ht="18">
      <c r="B22" s="236" t="s">
        <v>1043</v>
      </c>
      <c r="C22" s="237" t="str">
        <f>VLOOKUP(B22,ИСХОДНИК!A:P,5,FALSE())</f>
        <v>BN230AS</v>
      </c>
      <c r="D22" s="234">
        <v>220</v>
      </c>
      <c r="E22" s="234">
        <v>220</v>
      </c>
      <c r="F22" s="234">
        <v>50</v>
      </c>
      <c r="G22" s="100" t="s">
        <v>265</v>
      </c>
      <c r="H22" s="234">
        <v>18</v>
      </c>
      <c r="I22" s="234" t="s">
        <v>1127</v>
      </c>
      <c r="J22" s="234">
        <v>39</v>
      </c>
      <c r="K22" s="234">
        <v>46.8</v>
      </c>
      <c r="L22" s="25" t="str">
        <f>VLOOKUP(B22,ИСХОДНИК!A:P,15,FALSE())</f>
        <v>U6 PL40R</v>
      </c>
      <c r="M22" s="28">
        <f>VLOOKUP(B22,ИСХОДНИК!A:P,13,FALSE())</f>
        <v>59</v>
      </c>
      <c r="N22" s="28">
        <f>VLOOKUP(B22,ИСХОДНИК!A:P,14,FALSE())</f>
        <v>70.8</v>
      </c>
      <c r="O22" s="235" t="str">
        <f>IF(VLOOKUP(B22,ИСХОДНИК!A:R,18,FALSE())=1,ИСХОДНИК!$T$2,IF(VLOOKUP(B22,ИСХОДНИК!A:R,18,FALSE())=2,ИСХОДНИК!$T$4,IF(VLOOKUP(B22,ИСХОДНИК!A:R,18,FALSE())=3,ИСХОДНИК!$T$5)))</f>
        <v>●</v>
      </c>
    </row>
  </sheetData>
  <mergeCells count="1">
    <mergeCell ref="B3:H3"/>
  </mergeCells>
  <phoneticPr fontId="14" type="noConversion"/>
  <hyperlinks>
    <hyperlink ref="B7" r:id="rId1" xr:uid="{C88D0AC5-203A-4CD9-93CE-72F3F07A96C5}"/>
    <hyperlink ref="B8" r:id="rId2" xr:uid="{0FFB5331-48AF-4B32-97E5-B0761D6F3649}"/>
  </hyperlinks>
  <pageMargins left="0.75" right="0.75" top="1" bottom="1" header="0.511811023622047" footer="0.5"/>
  <pageSetup paperSize="9" orientation="portrait" horizontalDpi="300" verticalDpi="300"/>
  <headerFooter>
    <oddFooter>&amp;C&amp;1#&amp;"Calibri,Обычный"&amp;10&amp;K000000Classified as Business</oddFooter>
  </headerFooter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8768D1-2CC7-411E-895A-37C46C323AB7}">
  <dimension ref="A1:N20"/>
  <sheetViews>
    <sheetView showGridLines="0" zoomScale="140" zoomScaleNormal="140" workbookViewId="0">
      <selection activeCell="B24" sqref="B24"/>
    </sheetView>
  </sheetViews>
  <sheetFormatPr defaultColWidth="9.28515625" defaultRowHeight="12.75"/>
  <cols>
    <col min="1" max="1" width="2.140625" customWidth="1"/>
    <col min="2" max="2" width="15.42578125" style="1" customWidth="1"/>
    <col min="3" max="3" width="14.42578125" customWidth="1"/>
    <col min="4" max="4" width="23" customWidth="1"/>
    <col min="5" max="5" width="9.28515625" customWidth="1"/>
    <col min="6" max="6" width="25" customWidth="1"/>
    <col min="7" max="7" width="11.42578125" customWidth="1"/>
    <col min="8" max="8" width="17.42578125" customWidth="1"/>
    <col min="9" max="9" width="17.42578125" hidden="1" customWidth="1"/>
    <col min="10" max="10" width="16.85546875" bestFit="1" customWidth="1"/>
    <col min="11" max="11" width="10.42578125" customWidth="1"/>
    <col min="12" max="12" width="11.28515625" customWidth="1"/>
    <col min="13" max="13" width="4.42578125" customWidth="1"/>
  </cols>
  <sheetData>
    <row r="1" spans="1:14" ht="11.25" customHeight="1">
      <c r="A1" s="107"/>
      <c r="B1" s="108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</row>
    <row r="2" spans="1:14" ht="18" customHeight="1">
      <c r="B2" s="3" t="s">
        <v>926</v>
      </c>
      <c r="C2" s="4"/>
      <c r="D2" s="4"/>
      <c r="E2" s="4"/>
      <c r="F2" s="4"/>
      <c r="G2" s="4"/>
      <c r="H2" s="4"/>
      <c r="I2" s="4"/>
      <c r="J2" s="4"/>
      <c r="K2" s="4"/>
      <c r="L2" s="4"/>
      <c r="M2" s="6"/>
    </row>
    <row r="3" spans="1:14" ht="63.75" customHeight="1">
      <c r="B3" s="261" t="s">
        <v>1124</v>
      </c>
      <c r="C3" s="261"/>
      <c r="D3" s="261"/>
      <c r="E3" s="261"/>
      <c r="F3" s="261"/>
      <c r="G3" s="261"/>
      <c r="H3" s="40"/>
      <c r="I3" s="40"/>
      <c r="J3" s="40"/>
      <c r="K3" s="40"/>
      <c r="L3" s="40"/>
      <c r="M3" s="9"/>
    </row>
    <row r="4" spans="1:14" ht="10.5" customHeight="1">
      <c r="B4" s="10" t="s">
        <v>2</v>
      </c>
      <c r="C4" s="11" t="s">
        <v>3</v>
      </c>
      <c r="D4" s="13"/>
      <c r="E4" s="14"/>
      <c r="F4" s="14"/>
      <c r="G4" s="41"/>
      <c r="H4" s="40"/>
      <c r="I4" s="40"/>
      <c r="J4" s="40"/>
      <c r="K4" s="40"/>
      <c r="L4" s="40"/>
      <c r="M4" s="9"/>
    </row>
    <row r="5" spans="1:14" ht="10.5" customHeight="1">
      <c r="B5" s="199" t="s">
        <v>4</v>
      </c>
      <c r="C5" s="11" t="s">
        <v>5</v>
      </c>
      <c r="D5" s="13"/>
      <c r="E5" s="14"/>
      <c r="F5" s="14"/>
      <c r="G5" s="41"/>
      <c r="H5" s="40"/>
      <c r="I5" s="40"/>
      <c r="J5" s="40"/>
      <c r="K5" s="40"/>
      <c r="L5" s="40"/>
      <c r="M5" s="9"/>
    </row>
    <row r="6" spans="1:14" ht="12.75" customHeight="1">
      <c r="B6" s="16" t="s">
        <v>6</v>
      </c>
      <c r="C6" s="11" t="s">
        <v>7</v>
      </c>
      <c r="D6" s="13"/>
      <c r="E6" s="14"/>
      <c r="F6" s="14"/>
      <c r="G6" s="41"/>
      <c r="H6" s="40"/>
      <c r="I6" s="40"/>
      <c r="J6" s="40"/>
      <c r="K6" s="40"/>
      <c r="L6" s="40"/>
      <c r="M6" s="9"/>
    </row>
    <row r="7" spans="1:14" ht="15" customHeight="1">
      <c r="B7" s="203" t="s">
        <v>8</v>
      </c>
      <c r="C7" s="17"/>
      <c r="D7" s="17"/>
      <c r="E7" s="15"/>
      <c r="F7" s="15"/>
      <c r="G7" s="41"/>
      <c r="H7" s="40"/>
      <c r="I7" s="40"/>
      <c r="J7" s="40"/>
      <c r="K7" s="40"/>
      <c r="L7" s="40"/>
      <c r="M7" s="9"/>
    </row>
    <row r="8" spans="1:14" ht="15" customHeight="1">
      <c r="A8" s="114"/>
      <c r="B8" s="201" t="s">
        <v>341</v>
      </c>
      <c r="C8" s="130"/>
      <c r="D8" s="131"/>
      <c r="E8" s="202"/>
      <c r="F8" s="202"/>
      <c r="G8" s="41"/>
      <c r="H8" s="40"/>
      <c r="I8" s="40"/>
      <c r="J8" s="40"/>
      <c r="K8" s="40"/>
      <c r="L8" s="40"/>
      <c r="M8" s="9"/>
    </row>
    <row r="9" spans="1:14" ht="18" customHeight="1">
      <c r="B9" s="276" t="s">
        <v>924</v>
      </c>
      <c r="C9" s="276"/>
      <c r="D9" s="276"/>
      <c r="E9" s="276"/>
      <c r="F9" s="276"/>
      <c r="G9" s="276"/>
      <c r="H9" s="276"/>
      <c r="I9" s="276"/>
      <c r="J9" s="276"/>
      <c r="K9" s="276"/>
      <c r="L9" s="276"/>
      <c r="M9" s="276"/>
    </row>
    <row r="10" spans="1:14" ht="36.75" customHeight="1">
      <c r="B10" s="232" t="s">
        <v>10</v>
      </c>
      <c r="C10" s="232" t="s">
        <v>11</v>
      </c>
      <c r="D10" s="232" t="s">
        <v>13</v>
      </c>
      <c r="E10" s="232" t="s">
        <v>14</v>
      </c>
      <c r="F10" s="232" t="s">
        <v>15</v>
      </c>
      <c r="G10" s="232" t="s">
        <v>16</v>
      </c>
      <c r="H10" s="232" t="s">
        <v>17</v>
      </c>
      <c r="I10" s="45" t="s">
        <v>246</v>
      </c>
      <c r="J10" s="45" t="s">
        <v>19</v>
      </c>
      <c r="K10" s="232" t="s">
        <v>20</v>
      </c>
      <c r="L10" s="232" t="s">
        <v>21</v>
      </c>
      <c r="M10" s="55" t="s">
        <v>22</v>
      </c>
    </row>
    <row r="11" spans="1:14" ht="17.25" customHeight="1">
      <c r="B11" s="23" t="s">
        <v>1002</v>
      </c>
      <c r="C11" s="237" t="str">
        <f>VLOOKUP(B11,ИСХОДНИК!A:P,5,FALSE())</f>
        <v>ICS-R 20 D</v>
      </c>
      <c r="D11" s="26" t="str">
        <f>VLOOKUP(B11,ИСХОДНИК!A:P,11,FALSE())</f>
        <v>Под сварку встык DIN</v>
      </c>
      <c r="E11" s="25">
        <f>VLOOKUP(B11,ИСХОДНИК!A:P,7,FALSE())</f>
        <v>20</v>
      </c>
      <c r="F11" s="27" t="str">
        <f>VLOOKUP(B11,ИСХОДНИК!A:P,10,FALSE())</f>
        <v>R717, R744 и фреоны</v>
      </c>
      <c r="G11" s="27">
        <f>VLOOKUP(B11,ИСХОДНИК!A:P,8,FALSE())</f>
        <v>52</v>
      </c>
      <c r="H11" s="36" t="str">
        <f>VLOOKUP(B11,ИСХОДНИК!A:P,9,FALSE())</f>
        <v xml:space="preserve"> -50…120</v>
      </c>
      <c r="I11" s="90" t="s">
        <v>286</v>
      </c>
      <c r="J11" s="25" t="str">
        <f>VLOOKUP(B11,ИСХОДНИК!A:P,15,FALSE())</f>
        <v>U6 PL40R</v>
      </c>
      <c r="K11" s="28">
        <f>VLOOKUP(B11,ИСХОДНИК!A:P,13,FALSE())</f>
        <v>490</v>
      </c>
      <c r="L11" s="28">
        <f>VLOOKUP(B11,ИСХОДНИК!A:P,14,FALSE())</f>
        <v>588</v>
      </c>
      <c r="M11" s="235" t="str">
        <f>IF(VLOOKUP(B11,ИСХОДНИК!A:R,18,FALSE())=1,ИСХОДНИК!$T$2,IF(VLOOKUP(B11,ИСХОДНИК!A:R,18,FALSE())=2,ИСХОДНИК!$T$4,IF(VLOOKUP(B11,ИСХОДНИК!A:R,18,FALSE())=3,ИСХОДНИК!$T$5)))</f>
        <v>●</v>
      </c>
    </row>
    <row r="12" spans="1:14" ht="17.25" customHeight="1">
      <c r="B12" s="23" t="s">
        <v>1003</v>
      </c>
      <c r="C12" s="237" t="str">
        <f>VLOOKUP(B12,ИСХОДНИК!A:P,5,FALSE())</f>
        <v>ICS-R 25 D</v>
      </c>
      <c r="D12" s="26" t="str">
        <f>VLOOKUP(B12,ИСХОДНИК!A:P,11,FALSE())</f>
        <v>Под сварку встык DIN</v>
      </c>
      <c r="E12" s="25">
        <f>VLOOKUP(B12,ИСХОДНИК!A:P,7,FALSE())</f>
        <v>25</v>
      </c>
      <c r="F12" s="27" t="str">
        <f>VLOOKUP(B12,ИСХОДНИК!A:P,10,FALSE())</f>
        <v>R717, R744 и фреоны</v>
      </c>
      <c r="G12" s="27">
        <f>VLOOKUP(B12,ИСХОДНИК!A:P,8,FALSE())</f>
        <v>52</v>
      </c>
      <c r="H12" s="36" t="str">
        <f>VLOOKUP(B12,ИСХОДНИК!A:P,9,FALSE())</f>
        <v xml:space="preserve"> -50…120</v>
      </c>
      <c r="I12" s="90" t="s">
        <v>286</v>
      </c>
      <c r="J12" s="25" t="str">
        <f>VLOOKUP(B12,ИСХОДНИК!A:P,15,FALSE())</f>
        <v>U6 PL40R</v>
      </c>
      <c r="K12" s="28">
        <f>VLOOKUP(B12,ИСХОДНИК!A:P,13,FALSE())</f>
        <v>620</v>
      </c>
      <c r="L12" s="28">
        <f>VLOOKUP(B12,ИСХОДНИК!A:P,14,FALSE())</f>
        <v>744</v>
      </c>
      <c r="M12" s="235" t="str">
        <f>IF(VLOOKUP(B12,ИСХОДНИК!A:R,18,FALSE())=1,ИСХОДНИК!$T$2,IF(VLOOKUP(B12,ИСХОДНИК!A:R,18,FALSE())=2,ИСХОДНИК!$T$4,IF(VLOOKUP(B12,ИСХОДНИК!A:R,18,FALSE())=3,ИСХОДНИК!$T$5)))</f>
        <v>●</v>
      </c>
    </row>
    <row r="13" spans="1:14" ht="17.25" customHeight="1">
      <c r="B13" s="23" t="s">
        <v>1004</v>
      </c>
      <c r="C13" s="237" t="str">
        <f>VLOOKUP(B13,ИСХОДНИК!A:P,5,FALSE())</f>
        <v>ICS-R 32 D</v>
      </c>
      <c r="D13" s="26" t="str">
        <f>VLOOKUP(B13,ИСХОДНИК!A:P,11,FALSE())</f>
        <v>Под сварку встык DIN</v>
      </c>
      <c r="E13" s="25">
        <f>VLOOKUP(B13,ИСХОДНИК!A:P,7,FALSE())</f>
        <v>32</v>
      </c>
      <c r="F13" s="27" t="str">
        <f>VLOOKUP(B13,ИСХОДНИК!A:P,10,FALSE())</f>
        <v>R717, R744 и фреоны</v>
      </c>
      <c r="G13" s="27">
        <f>VLOOKUP(B13,ИСХОДНИК!A:P,8,FALSE())</f>
        <v>52</v>
      </c>
      <c r="H13" s="36" t="str">
        <f>VLOOKUP(B13,ИСХОДНИК!A:P,9,FALSE())</f>
        <v xml:space="preserve"> -50…120</v>
      </c>
      <c r="I13" s="90" t="s">
        <v>286</v>
      </c>
      <c r="J13" s="25" t="str">
        <f>VLOOKUP(B13,ИСХОДНИК!A:P,15,FALSE())</f>
        <v>U6 PL40R</v>
      </c>
      <c r="K13" s="28">
        <f>VLOOKUP(B13,ИСХОДНИК!A:P,13,FALSE())</f>
        <v>800</v>
      </c>
      <c r="L13" s="28">
        <f>VLOOKUP(B13,ИСХОДНИК!A:P,14,FALSE())</f>
        <v>960</v>
      </c>
      <c r="M13" s="235" t="str">
        <f>IF(VLOOKUP(B13,ИСХОДНИК!A:R,18,FALSE())=1,ИСХОДНИК!$T$2,IF(VLOOKUP(B13,ИСХОДНИК!A:R,18,FALSE())=2,ИСХОДНИК!$T$4,IF(VLOOKUP(B13,ИСХОДНИК!A:R,18,FALSE())=3,ИСХОДНИК!$T$5)))</f>
        <v>●</v>
      </c>
    </row>
    <row r="14" spans="1:14" ht="17.25" customHeight="1">
      <c r="B14" s="23" t="s">
        <v>1005</v>
      </c>
      <c r="C14" s="237" t="str">
        <f>VLOOKUP(B14,ИСХОДНИК!A:P,5,FALSE())</f>
        <v>ICS-R 40 D</v>
      </c>
      <c r="D14" s="26" t="str">
        <f>VLOOKUP(B14,ИСХОДНИК!A:P,11,FALSE())</f>
        <v>Под сварку встык DIN</v>
      </c>
      <c r="E14" s="25">
        <f>VLOOKUP(B14,ИСХОДНИК!A:P,7,FALSE())</f>
        <v>40</v>
      </c>
      <c r="F14" s="27" t="str">
        <f>VLOOKUP(B14,ИСХОДНИК!A:P,10,FALSE())</f>
        <v>R717, R744 и фреоны</v>
      </c>
      <c r="G14" s="27">
        <f>VLOOKUP(B14,ИСХОДНИК!A:P,8,FALSE())</f>
        <v>52</v>
      </c>
      <c r="H14" s="36" t="str">
        <f>VLOOKUP(B14,ИСХОДНИК!A:P,9,FALSE())</f>
        <v xml:space="preserve"> -50…120</v>
      </c>
      <c r="I14" s="90" t="s">
        <v>286</v>
      </c>
      <c r="J14" s="25" t="str">
        <f>VLOOKUP(B14,ИСХОДНИК!A:P,15,FALSE())</f>
        <v>U6 PL40R</v>
      </c>
      <c r="K14" s="28">
        <f>VLOOKUP(B14,ИСХОДНИК!A:P,13,FALSE())</f>
        <v>950</v>
      </c>
      <c r="L14" s="28">
        <f>VLOOKUP(B14,ИСХОДНИК!A:P,14,FALSE())</f>
        <v>1140</v>
      </c>
      <c r="M14" s="235" t="str">
        <f>IF(VLOOKUP(B14,ИСХОДНИК!A:R,18,FALSE())=1,ИСХОДНИК!$T$2,IF(VLOOKUP(B14,ИСХОДНИК!A:R,18,FALSE())=2,ИСХОДНИК!$T$4,IF(VLOOKUP(B14,ИСХОДНИК!A:R,18,FALSE())=3,ИСХОДНИК!$T$5)))</f>
        <v>●</v>
      </c>
    </row>
    <row r="15" spans="1:14" ht="17.25" customHeight="1">
      <c r="B15" s="23" t="s">
        <v>1006</v>
      </c>
      <c r="C15" s="237" t="str">
        <f>VLOOKUP(B15,ИСХОДНИК!A:P,5,FALSE())</f>
        <v>ICS-R 50 D</v>
      </c>
      <c r="D15" s="26" t="str">
        <f>VLOOKUP(B15,ИСХОДНИК!A:P,11,FALSE())</f>
        <v>Под сварку встык DIN</v>
      </c>
      <c r="E15" s="25">
        <f>VLOOKUP(B15,ИСХОДНИК!A:P,7,FALSE())</f>
        <v>50</v>
      </c>
      <c r="F15" s="27" t="str">
        <f>VLOOKUP(B15,ИСХОДНИК!A:P,10,FALSE())</f>
        <v>R717, R744 и фреоны</v>
      </c>
      <c r="G15" s="27">
        <f>VLOOKUP(B15,ИСХОДНИК!A:P,8,FALSE())</f>
        <v>52</v>
      </c>
      <c r="H15" s="36" t="str">
        <f>VLOOKUP(B15,ИСХОДНИК!A:P,9,FALSE())</f>
        <v xml:space="preserve"> -50…120</v>
      </c>
      <c r="I15" s="90" t="s">
        <v>286</v>
      </c>
      <c r="J15" s="25" t="str">
        <f>VLOOKUP(B15,ИСХОДНИК!A:P,15,FALSE())</f>
        <v>U6 PL40R</v>
      </c>
      <c r="K15" s="28">
        <f>VLOOKUP(B15,ИСХОДНИК!A:P,13,FALSE())</f>
        <v>1050</v>
      </c>
      <c r="L15" s="28">
        <f>VLOOKUP(B15,ИСХОДНИК!A:P,14,FALSE())</f>
        <v>1260</v>
      </c>
      <c r="M15" s="235" t="str">
        <f>IF(VLOOKUP(B15,ИСХОДНИК!A:R,18,FALSE())=1,ИСХОДНИК!$T$2,IF(VLOOKUP(B15,ИСХОДНИК!A:R,18,FALSE())=2,ИСХОДНИК!$T$4,IF(VLOOKUP(B15,ИСХОДНИК!A:R,18,FALSE())=3,ИСХОДНИК!$T$5)))</f>
        <v>●</v>
      </c>
    </row>
    <row r="16" spans="1:14" ht="17.25" customHeight="1">
      <c r="B16" s="23" t="s">
        <v>1007</v>
      </c>
      <c r="C16" s="237" t="str">
        <f>VLOOKUP(B16,ИСХОДНИК!A:P,5,FALSE())</f>
        <v>ICS-R 65 D</v>
      </c>
      <c r="D16" s="26" t="str">
        <f>VLOOKUP(B16,ИСХОДНИК!A:P,11,FALSE())</f>
        <v>Под сварку встык DIN</v>
      </c>
      <c r="E16" s="25">
        <f>VLOOKUP(B16,ИСХОДНИК!A:P,7,FALSE())</f>
        <v>65</v>
      </c>
      <c r="F16" s="27" t="str">
        <f>VLOOKUP(B16,ИСХОДНИК!A:P,10,FALSE())</f>
        <v>R717, R744 и фреоны</v>
      </c>
      <c r="G16" s="27">
        <f>VLOOKUP(B16,ИСХОДНИК!A:P,8,FALSE())</f>
        <v>52</v>
      </c>
      <c r="H16" s="36" t="str">
        <f>VLOOKUP(B16,ИСХОДНИК!A:P,9,FALSE())</f>
        <v xml:space="preserve"> -50…120</v>
      </c>
      <c r="I16" s="90" t="s">
        <v>286</v>
      </c>
      <c r="J16" s="25" t="str">
        <f>VLOOKUP(B16,ИСХОДНИК!A:P,15,FALSE())</f>
        <v>U6 PL40R</v>
      </c>
      <c r="K16" s="28">
        <f>VLOOKUP(B16,ИСХОДНИК!A:P,13,FALSE())</f>
        <v>1500</v>
      </c>
      <c r="L16" s="28">
        <f>VLOOKUP(B16,ИСХОДНИК!A:P,14,FALSE())</f>
        <v>1800</v>
      </c>
      <c r="M16" s="235" t="str">
        <f>IF(VLOOKUP(B16,ИСХОДНИК!A:R,18,FALSE())=1,ИСХОДНИК!$T$2,IF(VLOOKUP(B16,ИСХОДНИК!A:R,18,FALSE())=2,ИСХОДНИК!$T$4,IF(VLOOKUP(B16,ИСХОДНИК!A:R,18,FALSE())=3,ИСХОДНИК!$T$5)))</f>
        <v>●</v>
      </c>
    </row>
    <row r="17" spans="2:13" ht="17.25" customHeight="1">
      <c r="B17" s="23" t="s">
        <v>1008</v>
      </c>
      <c r="C17" s="237" t="str">
        <f>VLOOKUP(B17,ИСХОДНИК!A:P,5,FALSE())</f>
        <v>ICS-R 80 D</v>
      </c>
      <c r="D17" s="26" t="str">
        <f>VLOOKUP(B17,ИСХОДНИК!A:P,11,FALSE())</f>
        <v>Под сварку встык DIN</v>
      </c>
      <c r="E17" s="25">
        <f>VLOOKUP(B17,ИСХОДНИК!A:P,7,FALSE())</f>
        <v>80</v>
      </c>
      <c r="F17" s="27" t="str">
        <f>VLOOKUP(B17,ИСХОДНИК!A:P,10,FALSE())</f>
        <v>R717, R744 и фреоны</v>
      </c>
      <c r="G17" s="27">
        <f>VLOOKUP(B17,ИСХОДНИК!A:P,8,FALSE())</f>
        <v>52</v>
      </c>
      <c r="H17" s="36" t="str">
        <f>VLOOKUP(B17,ИСХОДНИК!A:P,9,FALSE())</f>
        <v xml:space="preserve"> -50…120</v>
      </c>
      <c r="I17" s="90" t="s">
        <v>286</v>
      </c>
      <c r="J17" s="25" t="str">
        <f>VLOOKUP(B17,ИСХОДНИК!A:P,15,FALSE())</f>
        <v>U6 PL40R</v>
      </c>
      <c r="K17" s="28">
        <f>VLOOKUP(B17,ИСХОДНИК!A:P,13,FALSE())</f>
        <v>1990</v>
      </c>
      <c r="L17" s="28">
        <f>VLOOKUP(B17,ИСХОДНИК!A:P,14,FALSE())</f>
        <v>2388</v>
      </c>
      <c r="M17" s="31" t="str">
        <f>IF(VLOOKUP(B17,ИСХОДНИК!A:R,18,FALSE())=1,ИСХОДНИК!$T$2,IF(VLOOKUP(B17,ИСХОДНИК!A:R,18,FALSE())=2,ИСХОДНИК!$T$4,IF(VLOOKUP(B17,ИСХОДНИК!A:R,18,FALSE())=3,ИСХОДНИК!$T$5)))</f>
        <v>◑</v>
      </c>
    </row>
    <row r="18" spans="2:13" ht="17.25" customHeight="1">
      <c r="B18" s="23" t="s">
        <v>1009</v>
      </c>
      <c r="C18" s="237" t="str">
        <f>VLOOKUP(B18,ИСХОДНИК!A:P,5,FALSE())</f>
        <v>ICS-R 100 D</v>
      </c>
      <c r="D18" s="26" t="str">
        <f>VLOOKUP(B18,ИСХОДНИК!A:P,11,FALSE())</f>
        <v>Под сварку встык DIN</v>
      </c>
      <c r="E18" s="25">
        <f>VLOOKUP(B18,ИСХОДНИК!A:P,7,FALSE())</f>
        <v>100</v>
      </c>
      <c r="F18" s="27" t="str">
        <f>VLOOKUP(B18,ИСХОДНИК!A:P,10,FALSE())</f>
        <v>R717, R744 и фреоны</v>
      </c>
      <c r="G18" s="27">
        <f>VLOOKUP(B18,ИСХОДНИК!A:P,8,FALSE())</f>
        <v>52</v>
      </c>
      <c r="H18" s="36" t="str">
        <f>VLOOKUP(B18,ИСХОДНИК!A:P,9,FALSE())</f>
        <v xml:space="preserve"> -50…120</v>
      </c>
      <c r="I18" s="90" t="s">
        <v>286</v>
      </c>
      <c r="J18" s="25" t="str">
        <f>VLOOKUP(B18,ИСХОДНИК!A:P,15,FALSE())</f>
        <v>U6 PL40R</v>
      </c>
      <c r="K18" s="28">
        <f>VLOOKUP(B18,ИСХОДНИК!A:P,13,FALSE())</f>
        <v>2900</v>
      </c>
      <c r="L18" s="28">
        <f>VLOOKUP(B18,ИСХОДНИК!A:P,14,FALSE())</f>
        <v>3480</v>
      </c>
      <c r="M18" s="31" t="str">
        <f>IF(VLOOKUP(B18,ИСХОДНИК!A:R,18,FALSE())=1,ИСХОДНИК!$T$2,IF(VLOOKUP(B18,ИСХОДНИК!A:R,18,FALSE())=2,ИСХОДНИК!$T$4,IF(VLOOKUP(B18,ИСХОДНИК!A:R,18,FALSE())=3,ИСХОДНИК!$T$5)))</f>
        <v>◑</v>
      </c>
    </row>
    <row r="19" spans="2:13" ht="17.25" customHeight="1">
      <c r="B19" s="23" t="s">
        <v>1116</v>
      </c>
      <c r="C19" s="237" t="str">
        <f>VLOOKUP(B19,ИСХОДНИК!A:P,5,FALSE())</f>
        <v>ICS-R 125 D</v>
      </c>
      <c r="D19" s="26" t="str">
        <f>VLOOKUP(B19,ИСХОДНИК!A:P,11,FALSE())</f>
        <v>Под сварку встык DIN</v>
      </c>
      <c r="E19" s="25">
        <f>VLOOKUP(B19,ИСХОДНИК!A:P,7,FALSE())</f>
        <v>125</v>
      </c>
      <c r="F19" s="27" t="str">
        <f>VLOOKUP(B19,ИСХОДНИК!A:P,10,FALSE())</f>
        <v>R717, R744 и фреоны</v>
      </c>
      <c r="G19" s="27">
        <f>VLOOKUP(B19,ИСХОДНИК!A:P,8,FALSE())</f>
        <v>52</v>
      </c>
      <c r="H19" s="36" t="str">
        <f>VLOOKUP(B19,ИСХОДНИК!A:P,9,FALSE())</f>
        <v xml:space="preserve"> -50…120</v>
      </c>
      <c r="I19" s="90" t="s">
        <v>286</v>
      </c>
      <c r="J19" s="25" t="str">
        <f>VLOOKUP(B19,ИСХОДНИК!A:P,15,FALSE())</f>
        <v>PR PL40R-Project</v>
      </c>
      <c r="K19" s="28">
        <f>VLOOKUP(B19,ИСХОДНИК!A:P,13,FALSE())</f>
        <v>4050</v>
      </c>
      <c r="L19" s="28">
        <f>VLOOKUP(B19,ИСХОДНИК!A:P,14,FALSE())</f>
        <v>4860</v>
      </c>
      <c r="M19" s="220" t="str">
        <f>IF(VLOOKUP(B19,ИСХОДНИК!A:R,18,FALSE())=1,ИСХОДНИК!$T$2,IF(VLOOKUP(B19,ИСХОДНИК!A:R,18,FALSE())=2,ИСХОДНИК!$T$4,IF(VLOOKUP(B19,ИСХОДНИК!A:R,18,FALSE())=3,ИСХОДНИК!$T$5)))</f>
        <v>○</v>
      </c>
    </row>
    <row r="20" spans="2:13" ht="17.25" customHeight="1">
      <c r="B20" s="23" t="s">
        <v>1117</v>
      </c>
      <c r="C20" s="237" t="str">
        <f>VLOOKUP(B20,ИСХОДНИК!A:P,5,FALSE())</f>
        <v>ICS-R 150 D</v>
      </c>
      <c r="D20" s="26" t="str">
        <f>VLOOKUP(B20,ИСХОДНИК!A:P,11,FALSE())</f>
        <v>Под сварку встык DIN</v>
      </c>
      <c r="E20" s="25">
        <f>VLOOKUP(B20,ИСХОДНИК!A:P,7,FALSE())</f>
        <v>150</v>
      </c>
      <c r="F20" s="27" t="str">
        <f>VLOOKUP(B20,ИСХОДНИК!A:P,10,FALSE())</f>
        <v>R717, R744 и фреоны</v>
      </c>
      <c r="G20" s="27">
        <f>VLOOKUP(B20,ИСХОДНИК!A:P,8,FALSE())</f>
        <v>52</v>
      </c>
      <c r="H20" s="36" t="str">
        <f>VLOOKUP(B20,ИСХОДНИК!A:P,9,FALSE())</f>
        <v xml:space="preserve"> -50…120</v>
      </c>
      <c r="I20" s="90" t="s">
        <v>286</v>
      </c>
      <c r="J20" s="25" t="str">
        <f>VLOOKUP(B20,ИСХОДНИК!A:P,15,FALSE())</f>
        <v>PR PL40R-Project</v>
      </c>
      <c r="K20" s="28">
        <f>VLOOKUP(B20,ИСХОДНИК!A:P,13,FALSE())</f>
        <v>6500</v>
      </c>
      <c r="L20" s="28">
        <f>VLOOKUP(B20,ИСХОДНИК!A:P,14,FALSE())</f>
        <v>7800</v>
      </c>
      <c r="M20" s="220" t="str">
        <f>IF(VLOOKUP(B20,ИСХОДНИК!A:R,18,FALSE())=1,ИСХОДНИК!$T$2,IF(VLOOKUP(B20,ИСХОДНИК!A:R,18,FALSE())=2,ИСХОДНИК!$T$4,IF(VLOOKUP(B20,ИСХОДНИК!A:R,18,FALSE())=3,ИСХОДНИК!$T$5)))</f>
        <v>○</v>
      </c>
    </row>
  </sheetData>
  <mergeCells count="2">
    <mergeCell ref="B3:G3"/>
    <mergeCell ref="B9:M9"/>
  </mergeCells>
  <phoneticPr fontId="14" type="noConversion"/>
  <hyperlinks>
    <hyperlink ref="B7" r:id="rId1" xr:uid="{7A88FDE7-D042-4965-A01A-D48577C9ECF5}"/>
    <hyperlink ref="B8" r:id="rId2" xr:uid="{58AEA482-35FA-476F-B6B8-43F3A1EF7235}"/>
  </hyperlinks>
  <pageMargins left="0.75" right="0.75" top="1" bottom="1" header="0.511811023622047" footer="0.5"/>
  <pageSetup paperSize="9" orientation="portrait" horizontalDpi="300" verticalDpi="300" r:id="rId3"/>
  <headerFooter>
    <oddFooter>&amp;C&amp;1#&amp;"Calibri,Обычный"&amp;10&amp;K000000Classified as Business</oddFooter>
  </headerFooter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206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20</vt:i4>
      </vt:variant>
    </vt:vector>
  </HeadingPairs>
  <TitlesOfParts>
    <vt:vector size="20" baseType="lpstr">
      <vt:lpstr>SVA</vt:lpstr>
      <vt:lpstr>SVA-Q</vt:lpstr>
      <vt:lpstr>REG</vt:lpstr>
      <vt:lpstr>CHV</vt:lpstr>
      <vt:lpstr>SCA</vt:lpstr>
      <vt:lpstr>FIA</vt:lpstr>
      <vt:lpstr>SNV</vt:lpstr>
      <vt:lpstr>EVRA(T) </vt:lpstr>
      <vt:lpstr>ICS-R</vt:lpstr>
      <vt:lpstr>PM</vt:lpstr>
      <vt:lpstr>ICLX-R</vt:lpstr>
      <vt:lpstr>PMLX</vt:lpstr>
      <vt:lpstr>Пилоты</vt:lpstr>
      <vt:lpstr>OFV</vt:lpstr>
      <vt:lpstr>ORV </vt:lpstr>
      <vt:lpstr>ELS</vt:lpstr>
      <vt:lpstr>Смотроые стекла</vt:lpstr>
      <vt:lpstr>ЗИП</vt:lpstr>
      <vt:lpstr>Динамический</vt:lpstr>
      <vt:lpstr>ИСХОДНИК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>Тазитдинов Рамиль </cp:lastModifiedBy>
  <cp:revision>16</cp:revision>
  <dcterms:created xsi:type="dcterms:W3CDTF">2016-06-15T14:01:03Z</dcterms:created>
  <dcterms:modified xsi:type="dcterms:W3CDTF">2024-05-02T12:06:22Z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d6a82de-332f-43b8-a8a7-1928fd67507f_ActionId">
    <vt:lpwstr>dc1ca378-6e64-486a-a21b-5093d586b098</vt:lpwstr>
  </property>
  <property fmtid="{D5CDD505-2E9C-101B-9397-08002B2CF9AE}" pid="3" name="MSIP_Label_8d6a82de-332f-43b8-a8a7-1928fd67507f_ContentBits">
    <vt:lpwstr>2</vt:lpwstr>
  </property>
  <property fmtid="{D5CDD505-2E9C-101B-9397-08002B2CF9AE}" pid="4" name="MSIP_Label_8d6a82de-332f-43b8-a8a7-1928fd67507f_Enabled">
    <vt:lpwstr>true</vt:lpwstr>
  </property>
  <property fmtid="{D5CDD505-2E9C-101B-9397-08002B2CF9AE}" pid="5" name="MSIP_Label_8d6a82de-332f-43b8-a8a7-1928fd67507f_Method">
    <vt:lpwstr>Standard</vt:lpwstr>
  </property>
  <property fmtid="{D5CDD505-2E9C-101B-9397-08002B2CF9AE}" pid="6" name="MSIP_Label_8d6a82de-332f-43b8-a8a7-1928fd67507f_Name">
    <vt:lpwstr>1. Business</vt:lpwstr>
  </property>
  <property fmtid="{D5CDD505-2E9C-101B-9397-08002B2CF9AE}" pid="7" name="MSIP_Label_8d6a82de-332f-43b8-a8a7-1928fd67507f_SetDate">
    <vt:lpwstr>2021-03-11T06:39:29Z</vt:lpwstr>
  </property>
  <property fmtid="{D5CDD505-2E9C-101B-9397-08002B2CF9AE}" pid="8" name="MSIP_Label_8d6a82de-332f-43b8-a8a7-1928fd67507f_SiteId">
    <vt:lpwstr>097464b8-069c-453e-9254-c17ec707310d</vt:lpwstr>
  </property>
</Properties>
</file>